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250" yWindow="-300" windowWidth="12615" windowHeight="12915" firstSheet="6" activeTab="12"/>
  </bookViews>
  <sheets>
    <sheet name="подлужный,энгельса,сосновая" sheetId="15" r:id="rId1"/>
    <sheet name="баринова" sheetId="14" r:id="rId2"/>
    <sheet name="в.котика" sheetId="13" r:id="rId3"/>
    <sheet name="задолье" sheetId="12" r:id="rId4"/>
    <sheet name="западная" sheetId="11" r:id="rId5"/>
    <sheet name="коммунистическая" sheetId="18" r:id="rId6"/>
    <sheet name="пер.,ул.Лихачева" sheetId="17" r:id="rId7"/>
    <sheet name="максимова" sheetId="16" r:id="rId8"/>
    <sheet name="махалова" sheetId="10" r:id="rId9"/>
    <sheet name="маяковского" sheetId="19" r:id="rId10"/>
    <sheet name="мира" sheetId="21" r:id="rId11"/>
    <sheet name="чугунова" sheetId="22" r:id="rId12"/>
    <sheet name="прибрежный" sheetId="20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E382" i="21"/>
  <c r="D293" i="13"/>
  <c r="D138" i="19"/>
  <c r="D268" i="17"/>
  <c r="D200"/>
  <c r="D135"/>
  <c r="D238" i="16"/>
  <c r="D99" i="14"/>
  <c r="C99"/>
  <c r="D11"/>
  <c r="D78" i="10"/>
  <c r="D42"/>
  <c r="D802" i="21"/>
  <c r="D351"/>
  <c r="D226"/>
  <c r="D184" i="18"/>
  <c r="D113"/>
  <c r="D79"/>
  <c r="D45"/>
  <c r="D11"/>
  <c r="D390" i="22"/>
  <c r="D326"/>
  <c r="D292"/>
  <c r="D188"/>
  <c r="D153"/>
  <c r="D119"/>
  <c r="D79"/>
  <c r="E46"/>
  <c r="D45"/>
  <c r="E11"/>
  <c r="C10"/>
  <c r="D10"/>
  <c r="C11" i="14"/>
  <c r="D470" i="22" l="1"/>
  <c r="D428"/>
  <c r="D400"/>
  <c r="D396"/>
  <c r="D365"/>
  <c r="D362"/>
  <c r="D335"/>
  <c r="D196"/>
  <c r="D163"/>
  <c r="D159"/>
  <c r="D87"/>
  <c r="D53"/>
  <c r="D54"/>
  <c r="D16"/>
  <c r="D18"/>
  <c r="D89" i="20"/>
  <c r="D57"/>
  <c r="D52"/>
  <c r="D16"/>
  <c r="D124"/>
  <c r="D873" i="21"/>
  <c r="D842"/>
  <c r="D514"/>
  <c r="D234"/>
  <c r="D86"/>
  <c r="D147" i="19"/>
  <c r="D56"/>
  <c r="D1003" i="10"/>
  <c r="D1013"/>
  <c r="D967"/>
  <c r="D933"/>
  <c r="D932"/>
  <c r="D901"/>
  <c r="D894"/>
  <c r="D866"/>
  <c r="D862"/>
  <c r="D825"/>
  <c r="D788"/>
  <c r="D749"/>
  <c r="D679"/>
  <c r="D612"/>
  <c r="D608"/>
  <c r="D607"/>
  <c r="D605"/>
  <c r="D64" i="22" l="1"/>
  <c r="D86" i="10"/>
  <c r="D83"/>
  <c r="D50"/>
  <c r="D255" i="16"/>
  <c r="D246"/>
  <c r="D115"/>
  <c r="D308" i="17"/>
  <c r="D314"/>
  <c r="D307"/>
  <c r="D208"/>
  <c r="D142"/>
  <c r="D156" s="1"/>
  <c r="D82"/>
  <c r="D227" i="18" l="1"/>
  <c r="D194"/>
  <c r="D57"/>
  <c r="D224" i="17"/>
  <c r="E222" i="10" l="1"/>
  <c r="D240" i="22" l="1"/>
  <c r="D103" l="1"/>
  <c r="D885" i="21"/>
  <c r="D765" i="10" l="1"/>
  <c r="D133" l="1"/>
  <c r="D90" i="15" l="1"/>
  <c r="E74"/>
  <c r="D59"/>
  <c r="E43"/>
  <c r="D476" i="22"/>
  <c r="E458"/>
  <c r="D444"/>
  <c r="E422"/>
  <c r="D409"/>
  <c r="E391"/>
  <c r="D378"/>
  <c r="E357"/>
  <c r="D343"/>
  <c r="E327"/>
  <c r="D313" l="1"/>
  <c r="E293"/>
  <c r="D277"/>
  <c r="E258"/>
  <c r="E223"/>
  <c r="D205"/>
  <c r="E189"/>
  <c r="D172"/>
  <c r="E154"/>
  <c r="D136"/>
  <c r="E120"/>
  <c r="E80"/>
  <c r="D29"/>
  <c r="D133" i="20"/>
  <c r="E117"/>
  <c r="D101"/>
  <c r="E85"/>
  <c r="D70"/>
  <c r="E48"/>
  <c r="D31"/>
  <c r="E11"/>
  <c r="D920" i="21"/>
  <c r="E902"/>
  <c r="E866"/>
  <c r="D851"/>
  <c r="E835"/>
  <c r="D819"/>
  <c r="E803"/>
  <c r="D788"/>
  <c r="E772"/>
  <c r="D754"/>
  <c r="E738"/>
  <c r="D720"/>
  <c r="E704"/>
  <c r="D687"/>
  <c r="E671"/>
  <c r="D653"/>
  <c r="E637"/>
  <c r="D620"/>
  <c r="E604"/>
  <c r="D587"/>
  <c r="E571"/>
  <c r="D554"/>
  <c r="E538"/>
  <c r="D523"/>
  <c r="E507"/>
  <c r="D492"/>
  <c r="E476"/>
  <c r="D461"/>
  <c r="E445"/>
  <c r="D430"/>
  <c r="E414"/>
  <c r="D399"/>
  <c r="E383"/>
  <c r="D368"/>
  <c r="E352"/>
  <c r="D337"/>
  <c r="E321"/>
  <c r="D306"/>
  <c r="E290"/>
  <c r="D274"/>
  <c r="E258"/>
  <c r="D243"/>
  <c r="E227"/>
  <c r="D212"/>
  <c r="E196"/>
  <c r="D181"/>
  <c r="E165"/>
  <c r="D150"/>
  <c r="E134"/>
  <c r="D119"/>
  <c r="E103"/>
  <c r="D88"/>
  <c r="E72"/>
  <c r="D57"/>
  <c r="E41"/>
  <c r="D27"/>
  <c r="E11"/>
  <c r="D191" i="19"/>
  <c r="E171"/>
  <c r="D155"/>
  <c r="E139"/>
  <c r="D122"/>
  <c r="E105"/>
  <c r="D89"/>
  <c r="E73"/>
  <c r="D58"/>
  <c r="E42"/>
  <c r="D27"/>
  <c r="E11"/>
  <c r="D1015" i="10"/>
  <c r="E995"/>
  <c r="D977"/>
  <c r="E958"/>
  <c r="D942"/>
  <c r="E925"/>
  <c r="D910"/>
  <c r="E890"/>
  <c r="D874"/>
  <c r="E853"/>
  <c r="D837"/>
  <c r="E817"/>
  <c r="D801"/>
  <c r="E781"/>
  <c r="E745"/>
  <c r="D729"/>
  <c r="E712"/>
  <c r="D693"/>
  <c r="E674"/>
  <c r="D656"/>
  <c r="E640"/>
  <c r="D622"/>
  <c r="E601"/>
  <c r="D583"/>
  <c r="E567"/>
  <c r="D549"/>
  <c r="E533"/>
  <c r="D515"/>
  <c r="E499"/>
  <c r="D481"/>
  <c r="E464"/>
  <c r="D446"/>
  <c r="E430"/>
  <c r="D412"/>
  <c r="E396"/>
  <c r="D380"/>
  <c r="E364"/>
  <c r="D345"/>
  <c r="E329"/>
  <c r="D312"/>
  <c r="E296"/>
  <c r="D278"/>
  <c r="E258"/>
  <c r="D241"/>
  <c r="D204"/>
  <c r="E185"/>
  <c r="D169"/>
  <c r="E150"/>
  <c r="E114"/>
  <c r="D97"/>
  <c r="E79"/>
  <c r="D62"/>
  <c r="E43"/>
  <c r="D27"/>
  <c r="E11"/>
  <c r="D260" i="16"/>
  <c r="E239"/>
  <c r="D222"/>
  <c r="E206"/>
  <c r="D189"/>
  <c r="E173"/>
  <c r="D157"/>
  <c r="E141"/>
  <c r="D124"/>
  <c r="E108"/>
  <c r="D92"/>
  <c r="E76"/>
  <c r="D60"/>
  <c r="E44"/>
  <c r="D29"/>
  <c r="E12"/>
  <c r="D347" i="17"/>
  <c r="E331"/>
  <c r="D316"/>
  <c r="E300"/>
  <c r="D285"/>
  <c r="E269"/>
  <c r="D255"/>
  <c r="E239"/>
  <c r="E201"/>
  <c r="D186"/>
  <c r="E170"/>
  <c r="E136"/>
  <c r="D122"/>
  <c r="E106"/>
  <c r="D91"/>
  <c r="E75"/>
  <c r="D60"/>
  <c r="E43"/>
  <c r="D28"/>
  <c r="E12"/>
  <c r="D274" i="18"/>
  <c r="E257"/>
  <c r="D240"/>
  <c r="E219"/>
  <c r="D202"/>
  <c r="E185"/>
  <c r="D167"/>
  <c r="E150"/>
  <c r="D133"/>
  <c r="E114"/>
  <c r="D97"/>
  <c r="E80"/>
  <c r="D63"/>
  <c r="E46"/>
  <c r="D29"/>
  <c r="E12"/>
  <c r="D282" i="11" l="1"/>
  <c r="E266"/>
  <c r="D250"/>
  <c r="E234"/>
  <c r="D218"/>
  <c r="E202"/>
  <c r="D186"/>
  <c r="E170"/>
  <c r="D154"/>
  <c r="E138"/>
  <c r="D122"/>
  <c r="E106"/>
  <c r="D90"/>
  <c r="E74"/>
  <c r="D59"/>
  <c r="E43"/>
  <c r="D28" l="1"/>
  <c r="E12"/>
  <c r="D28" i="12"/>
  <c r="E12"/>
  <c r="D341" i="13"/>
  <c r="E325"/>
  <c r="D310"/>
  <c r="E294"/>
  <c r="D279"/>
  <c r="E262"/>
  <c r="D247"/>
  <c r="E228"/>
  <c r="D213"/>
  <c r="E197"/>
  <c r="D182"/>
  <c r="E166"/>
  <c r="D151"/>
  <c r="E135"/>
  <c r="D120"/>
  <c r="E103"/>
  <c r="D88"/>
  <c r="E72"/>
  <c r="D57"/>
  <c r="E41"/>
  <c r="D27"/>
  <c r="E11"/>
  <c r="D116" i="14"/>
  <c r="E100"/>
  <c r="D87"/>
  <c r="E71"/>
  <c r="D58"/>
  <c r="E42"/>
  <c r="D28"/>
  <c r="E12"/>
  <c r="D27" i="15"/>
  <c r="E11"/>
</calcChain>
</file>

<file path=xl/sharedStrings.xml><?xml version="1.0" encoding="utf-8"?>
<sst xmlns="http://schemas.openxmlformats.org/spreadsheetml/2006/main" count="3525" uniqueCount="325">
  <si>
    <t>Вид услуг</t>
  </si>
  <si>
    <t>Начислено средств</t>
  </si>
  <si>
    <t>Получено средств</t>
  </si>
  <si>
    <t>Выполнено работ</t>
  </si>
  <si>
    <t>Текущий ремонт</t>
  </si>
  <si>
    <t>Отчет</t>
  </si>
  <si>
    <t>ООО ДУК "Стеклозаводец-Бор"</t>
  </si>
  <si>
    <t>о выпоненных работах по текущему ремонту общего имущества за период</t>
  </si>
  <si>
    <t>Остаток денежных средств</t>
  </si>
  <si>
    <t>Администрация ООО ДУК "Стеклозаводец-Бор"</t>
  </si>
  <si>
    <t>телефон для справок:</t>
  </si>
  <si>
    <t>6-19-99</t>
  </si>
  <si>
    <t>1а</t>
  </si>
  <si>
    <t>3а</t>
  </si>
  <si>
    <t>Наименование работ</t>
  </si>
  <si>
    <t>Сантехнические работы</t>
  </si>
  <si>
    <t>Общестроительные работы</t>
  </si>
  <si>
    <t>стоимость работ (руб)</t>
  </si>
  <si>
    <t>Итого</t>
  </si>
  <si>
    <t>Электротехнические работы</t>
  </si>
  <si>
    <t>Благоустройство</t>
  </si>
  <si>
    <t>очистка крыш от снега и наледи</t>
  </si>
  <si>
    <t>Декоративный ремонт подъезда</t>
  </si>
  <si>
    <t>г.Бор</t>
  </si>
  <si>
    <t>пер.Подлужный д.6а</t>
  </si>
  <si>
    <t>ул. Баринова д.</t>
  </si>
  <si>
    <t>ул. В.Котика д.</t>
  </si>
  <si>
    <t>4а</t>
  </si>
  <si>
    <t>ул.Задолье д.</t>
  </si>
  <si>
    <t>65а</t>
  </si>
  <si>
    <t>ул. Западная д.</t>
  </si>
  <si>
    <t>ул. Коммунистическая  д.</t>
  </si>
  <si>
    <t>13а</t>
  </si>
  <si>
    <t>пер.Лихачева  д.</t>
  </si>
  <si>
    <t>ул.Лихачева  д.</t>
  </si>
  <si>
    <t>ул. Максимова  д.</t>
  </si>
  <si>
    <t>ул. Махалова  д.</t>
  </si>
  <si>
    <t>ул. Маяковского  д.</t>
  </si>
  <si>
    <t>ул. Мира д.</t>
  </si>
  <si>
    <t>м-он Прибрежный д.</t>
  </si>
  <si>
    <t>ул. Чугунова д.</t>
  </si>
  <si>
    <t>1б</t>
  </si>
  <si>
    <t>2а</t>
  </si>
  <si>
    <t>2б</t>
  </si>
  <si>
    <t>6а</t>
  </si>
  <si>
    <t>7а</t>
  </si>
  <si>
    <t>ул.Энгельса д.1а</t>
  </si>
  <si>
    <t>ул.Сосновая  д.71а</t>
  </si>
  <si>
    <t>Смена ламп дневного света</t>
  </si>
  <si>
    <t>Смена патрона</t>
  </si>
  <si>
    <t>Установка почтовых ящиков</t>
  </si>
  <si>
    <t>Установка пластиковых окон 4шт</t>
  </si>
  <si>
    <t>с января по декабрь 2016 год</t>
  </si>
  <si>
    <t xml:space="preserve">Итого </t>
  </si>
  <si>
    <t>с января по декабрь 2016год</t>
  </si>
  <si>
    <t>с января по декабрь 2016  год</t>
  </si>
  <si>
    <t>установка аншлага</t>
  </si>
  <si>
    <t>Смена эл. Проводки моп</t>
  </si>
  <si>
    <t>смена ввода отопления 6,2м</t>
  </si>
  <si>
    <t>ремонт пола</t>
  </si>
  <si>
    <t>Установка кодового замка</t>
  </si>
  <si>
    <t>Установка авт. Выкл. 16а</t>
  </si>
  <si>
    <t>Смена стекол</t>
  </si>
  <si>
    <t>снег</t>
  </si>
  <si>
    <t>Смена стояка канализации 4,5м</t>
  </si>
  <si>
    <t>Установка спускных кранов на отопление</t>
  </si>
  <si>
    <t>Установка колпака на вент трубу</t>
  </si>
  <si>
    <t>Покраска детской площадки</t>
  </si>
  <si>
    <t>Ремонт элеватора</t>
  </si>
  <si>
    <t>Ремонт крыльца, установка козырьков</t>
  </si>
  <si>
    <t>Смена запорной арматуры на отопление</t>
  </si>
  <si>
    <t>смена лежака канализации 70м</t>
  </si>
  <si>
    <t>Ремонт шиферной кровли 10,5м2</t>
  </si>
  <si>
    <t>Ремонт крыльца</t>
  </si>
  <si>
    <t>Смена шарнирных петель на метал. Двери</t>
  </si>
  <si>
    <t>Установка авт. Выкл. 25а</t>
  </si>
  <si>
    <t>смена участка розлива хвс 2 м</t>
  </si>
  <si>
    <t>Ремонт гр. Щита со сменой авт</t>
  </si>
  <si>
    <t>Смена светильников</t>
  </si>
  <si>
    <t>Установка светильников перед подъездами и в тамбурах</t>
  </si>
  <si>
    <t>ремонт элеватора, запорной арматуры</t>
  </si>
  <si>
    <t>ремонт стояка отопления</t>
  </si>
  <si>
    <t>Смена крана</t>
  </si>
  <si>
    <t>Замена ливневой канализации 21,5м</t>
  </si>
  <si>
    <t>установка тамбурной двери</t>
  </si>
  <si>
    <t>установка пластиковых окон</t>
  </si>
  <si>
    <t>Ремонт гр. Щита без ремонта  авт</t>
  </si>
  <si>
    <t>установка кодового замка</t>
  </si>
  <si>
    <t>Смена стояка ХВС и розлива хвс 85м</t>
  </si>
  <si>
    <t>ремонт стояка хвс 4м</t>
  </si>
  <si>
    <t>Ремонт крылец</t>
  </si>
  <si>
    <t>Смена светильника, выключателя</t>
  </si>
  <si>
    <t>Ремонт шиферной кровли</t>
  </si>
  <si>
    <t>Установка бабочки на дет. Пл.</t>
  </si>
  <si>
    <t>Смена общедомового эл. Счетчика</t>
  </si>
  <si>
    <t>Ремонт ввода ГВС</t>
  </si>
  <si>
    <t>Ремонт стояка гвс 2м</t>
  </si>
  <si>
    <t>Смена стояков ХВС и ГВС 5,4м</t>
  </si>
  <si>
    <t>ремонт стояка канализации 0,5м</t>
  </si>
  <si>
    <t>Смена уч-ка стояка хвс 2,1м</t>
  </si>
  <si>
    <t>Ремонт шиферной кровли 6м2</t>
  </si>
  <si>
    <t>Установка авт. Выкл. 63а</t>
  </si>
  <si>
    <t>Смена запорной арматуры на отоплении</t>
  </si>
  <si>
    <t>ремонт стояка отопления 1,5м</t>
  </si>
  <si>
    <t>Смена лампы дневного света</t>
  </si>
  <si>
    <t>Смена участка ХВС 0,5м</t>
  </si>
  <si>
    <t xml:space="preserve">Смена крана на стояке полотенцесушителя
</t>
  </si>
  <si>
    <t>ремонт отопления 2,2м</t>
  </si>
  <si>
    <t>Ремонт шиферной кровли 26,25м2</t>
  </si>
  <si>
    <t>смена светильников</t>
  </si>
  <si>
    <t>Ремонт гр. Щита со сменой авт, смена выкл.</t>
  </si>
  <si>
    <t>Смена  эл. Счетчика</t>
  </si>
  <si>
    <t>Ремонт дымовых труб</t>
  </si>
  <si>
    <t>смена участков стояков ХВС и канализации  5м</t>
  </si>
  <si>
    <t>Смена участка стояка канализации7,25м</t>
  </si>
  <si>
    <t>Заделка отверстий после смены стояка</t>
  </si>
  <si>
    <t>установка козырька</t>
  </si>
  <si>
    <t>смена участка отопления 4,8м</t>
  </si>
  <si>
    <t>Смена уч-ка канализации</t>
  </si>
  <si>
    <t>установка песочницы</t>
  </si>
  <si>
    <t xml:space="preserve">Ремонт мягкой кровли </t>
  </si>
  <si>
    <t>Смена участка стояка отопления 12м</t>
  </si>
  <si>
    <t>Установка стоек под козырек</t>
  </si>
  <si>
    <t>Ремонт полотенцесушителя</t>
  </si>
  <si>
    <t>ремонт канализации 1,5м</t>
  </si>
  <si>
    <t>Ремонт рустов панельного дома</t>
  </si>
  <si>
    <t>Ремонт электрики</t>
  </si>
  <si>
    <t>смена кранов на отопление</t>
  </si>
  <si>
    <t>ремонт участка трубы гвс 1м</t>
  </si>
  <si>
    <t>Смена розлива гвс  160м</t>
  </si>
  <si>
    <t>Покраска входных дверей и скамеек</t>
  </si>
  <si>
    <t>ремонт почтовых ящиков</t>
  </si>
  <si>
    <t xml:space="preserve">Смена светильника </t>
  </si>
  <si>
    <t>ремонт ливневой каналиции 1,5м</t>
  </si>
  <si>
    <t>Смена светильника</t>
  </si>
  <si>
    <t>Ремонт штукатурки стен</t>
  </si>
  <si>
    <t>Ремонт люка</t>
  </si>
  <si>
    <t>ремонт стояка отопления 0,5м</t>
  </si>
  <si>
    <t>Ремонт шиферной кровли 63м2</t>
  </si>
  <si>
    <t>Ремонт шиферной кровли 7,4м2</t>
  </si>
  <si>
    <t>Смена эл. Проводки</t>
  </si>
  <si>
    <t>спиловка сучков деревьев</t>
  </si>
  <si>
    <t>Привоз плодородного грунта</t>
  </si>
  <si>
    <t>Смена крана на стояке</t>
  </si>
  <si>
    <t>Смена вентиля</t>
  </si>
  <si>
    <t>Ремонт шиферной кровли 21м2</t>
  </si>
  <si>
    <t>Смена копаков на дымовых трубах</t>
  </si>
  <si>
    <t>установка замка</t>
  </si>
  <si>
    <t>Смена участка трубопровода 2м</t>
  </si>
  <si>
    <t>утепление трубопровода на чердаке</t>
  </si>
  <si>
    <t>ремонт отопления 4,3м</t>
  </si>
  <si>
    <t>Ремонт шиферной кровли 5,25м2</t>
  </si>
  <si>
    <t>ремонт отопления 1,1м</t>
  </si>
  <si>
    <t>Ремонт шиферной кровли 31,5м2</t>
  </si>
  <si>
    <t>Ремонт стояка хвс 4м</t>
  </si>
  <si>
    <t xml:space="preserve">Ремонт шиферной кровли </t>
  </si>
  <si>
    <t>Смена эл. Проводки МОП 120м</t>
  </si>
  <si>
    <t>Ремонт деревянного пола</t>
  </si>
  <si>
    <t>Смена участка хвс 6м</t>
  </si>
  <si>
    <t>Смена лампы дневного света,ремонт свет. Сигнального прибора</t>
  </si>
  <si>
    <t>Смена светильника дневного света</t>
  </si>
  <si>
    <t>Смена выключателя</t>
  </si>
  <si>
    <t>изготовление и установка козырька</t>
  </si>
  <si>
    <t>ремонт отопления</t>
  </si>
  <si>
    <t>Разборка дымовой трубы</t>
  </si>
  <si>
    <t>Ремонт шиферной кровли 17,5м2</t>
  </si>
  <si>
    <t>Ремонт кровли схода в подвал 12м2</t>
  </si>
  <si>
    <t>Ремонт металлич. Двери ( сварочные работы)</t>
  </si>
  <si>
    <t>Смена участка лежака канализации 2,75м</t>
  </si>
  <si>
    <t>Установка пластиковых окон</t>
  </si>
  <si>
    <t>Ремонт оконных откосов</t>
  </si>
  <si>
    <t>Ремонт  стен в подъезде</t>
  </si>
  <si>
    <t>Ремонт тамбурной двери</t>
  </si>
  <si>
    <t>Смена лампы д/с</t>
  </si>
  <si>
    <t xml:space="preserve">ремонт стояка хвс </t>
  </si>
  <si>
    <t>ремонт стояка канализации 1,5м</t>
  </si>
  <si>
    <t>Ремонт  стены в подъезде</t>
  </si>
  <si>
    <t>Ремонт почтовых ящиков</t>
  </si>
  <si>
    <t>Ремонт скамейки</t>
  </si>
  <si>
    <t>Ремонт шиферной кровли 18,75м2</t>
  </si>
  <si>
    <t>установка мет двери</t>
  </si>
  <si>
    <t>Покраска входной двери</t>
  </si>
  <si>
    <t>покраска газонного ограждения дет пл.</t>
  </si>
  <si>
    <t>Ремонт цоколя, балконов</t>
  </si>
  <si>
    <t>смена запорной арматуры отопления</t>
  </si>
  <si>
    <t>Ремонт дощатого пола</t>
  </si>
  <si>
    <t>смена участка стояка хвс 3,26м</t>
  </si>
  <si>
    <t>Смена пружины</t>
  </si>
  <si>
    <t>Смена участка лежака канализации 7,25м</t>
  </si>
  <si>
    <t>Смена радиаторов отопления в подъезде</t>
  </si>
  <si>
    <t>Покраска газонного ограждения</t>
  </si>
  <si>
    <t>Установка доски для объявлений</t>
  </si>
  <si>
    <t>ремонт стояка ХВС 2м</t>
  </si>
  <si>
    <t>смена датчиков движения</t>
  </si>
  <si>
    <t xml:space="preserve">смена участка отопления </t>
  </si>
  <si>
    <t>ремонт стояка канализации 1м</t>
  </si>
  <si>
    <t>Ремонт входной двери</t>
  </si>
  <si>
    <t xml:space="preserve">Смена отдельных участков трубопровода </t>
  </si>
  <si>
    <t>ремонт рустов</t>
  </si>
  <si>
    <t>Установка датчика движения</t>
  </si>
  <si>
    <t>установка лавочек</t>
  </si>
  <si>
    <t>Ремонт детской площадки</t>
  </si>
  <si>
    <t>Ремонт стояка отопления, смена крана на ст.</t>
  </si>
  <si>
    <t>Установка газонного ограждения 120м</t>
  </si>
  <si>
    <t>покраска газонного ограждения  126м</t>
  </si>
  <si>
    <t xml:space="preserve">монтаж авт выключателя </t>
  </si>
  <si>
    <t>Смена уч хвс</t>
  </si>
  <si>
    <t>установка лавочек и урн</t>
  </si>
  <si>
    <t>Установка пластиковых окон 3шт</t>
  </si>
  <si>
    <t>ремонт канализации 4,5м</t>
  </si>
  <si>
    <t>Герметизация межпанеьных стыков 306м</t>
  </si>
  <si>
    <t>ремонт элеватора</t>
  </si>
  <si>
    <t>Смена участка лежака канализации 15,5м</t>
  </si>
  <si>
    <t>Ремонт штукатурки крыльца</t>
  </si>
  <si>
    <t>смена крана на стояке хвс</t>
  </si>
  <si>
    <t>спиловка деревьев 2шт</t>
  </si>
  <si>
    <t>смена радиаторов отопления в подъезде</t>
  </si>
  <si>
    <t>спиловка деревьев 1шт</t>
  </si>
  <si>
    <t>ремонт ливневой канализации 24м</t>
  </si>
  <si>
    <t>Ремонт мягкой кровли 130м2</t>
  </si>
  <si>
    <t>Ремонт отопления 0,5м</t>
  </si>
  <si>
    <t>смена радиатора</t>
  </si>
  <si>
    <t>ремонт межпанельных стыков 93м</t>
  </si>
  <si>
    <t>Смена стояка ХВС 10,7м</t>
  </si>
  <si>
    <t>ремонт козырьков</t>
  </si>
  <si>
    <t>ремонт дымовых труб 2 шт</t>
  </si>
  <si>
    <t>Ремонт пола</t>
  </si>
  <si>
    <t>Заделка отв. После смены стояка</t>
  </si>
  <si>
    <t>ремонт розлива отопления1м</t>
  </si>
  <si>
    <t>Смена светильников и выключателей</t>
  </si>
  <si>
    <t>Ремонт шиферной кровли 7м2</t>
  </si>
  <si>
    <t>Установка пластиковых окон 7шт</t>
  </si>
  <si>
    <t>Установка светильника в тамбуре</t>
  </si>
  <si>
    <t>Демонтаж водосточной трубы</t>
  </si>
  <si>
    <t>ремонт стояка отопления 2,68м</t>
  </si>
  <si>
    <t>Заделка выбоин в полах</t>
  </si>
  <si>
    <t>Ремонт цоколя</t>
  </si>
  <si>
    <t>установка входной двери</t>
  </si>
  <si>
    <t>Укрепление козырька</t>
  </si>
  <si>
    <t>Установка метал. Двери 50х50</t>
  </si>
  <si>
    <t>Ремонт подающей трубы отопления</t>
  </si>
  <si>
    <t>Демонтаж лестницы с кровли</t>
  </si>
  <si>
    <t>Установка газонного ограждения 60м</t>
  </si>
  <si>
    <t>ремонт козырька</t>
  </si>
  <si>
    <t>Установка  отливов накозырек</t>
  </si>
  <si>
    <t>Смена участков розлива хвс и канализации  19,2м</t>
  </si>
  <si>
    <t>Замена дросселя ДРЛ</t>
  </si>
  <si>
    <t>ремонт пола в тамбуре</t>
  </si>
  <si>
    <t>Укрепление стропил</t>
  </si>
  <si>
    <t>ремонт канализации 0,25м</t>
  </si>
  <si>
    <t>Заделка отверстий</t>
  </si>
  <si>
    <t xml:space="preserve">Смена стояка полотенцесушителя </t>
  </si>
  <si>
    <t>распиловка упавшего дерева</t>
  </si>
  <si>
    <t>смена участка отопления 5,5м</t>
  </si>
  <si>
    <t>спиловка деревьев 3шт</t>
  </si>
  <si>
    <t>ремонт ливневой канализации 1,5м</t>
  </si>
  <si>
    <t>Масляная окраска стоек козырьков</t>
  </si>
  <si>
    <t>Смена уч-ка стояка гвс 2,1м</t>
  </si>
  <si>
    <t>ремонт водосточных труб</t>
  </si>
  <si>
    <t>Ремонт входной двери силами квартиросъемщика</t>
  </si>
  <si>
    <t>Смена трансформатора 30 квт</t>
  </si>
  <si>
    <t>смена участка отопления 1м</t>
  </si>
  <si>
    <t>Ремонт гр. Щита со сменой  авт</t>
  </si>
  <si>
    <t>Смена крана гвс</t>
  </si>
  <si>
    <t>покраска газовой трубы</t>
  </si>
  <si>
    <t>ремонт входа в подъезд</t>
  </si>
  <si>
    <t>установка досок для объявлений</t>
  </si>
  <si>
    <t>ремонт межпанельных стыков225м</t>
  </si>
  <si>
    <t>Смена замка</t>
  </si>
  <si>
    <t>Смена крана гвс,хвс</t>
  </si>
  <si>
    <t>Смена трансформатора50 квт</t>
  </si>
  <si>
    <t>Освещение механического пом-я лифтовой</t>
  </si>
  <si>
    <t>номерация этажей</t>
  </si>
  <si>
    <t>изготовление и установка кожухов</t>
  </si>
  <si>
    <t>Смена трубопровода ГВС и ХВС 13,4м</t>
  </si>
  <si>
    <t>ремонт канализации 1м</t>
  </si>
  <si>
    <t xml:space="preserve">Ремонт стояка гвс </t>
  </si>
  <si>
    <t>Ремонт стены в подъезде</t>
  </si>
  <si>
    <t>ремонт ливневой канализации</t>
  </si>
  <si>
    <t>Изготовление и установка поручня</t>
  </si>
  <si>
    <t xml:space="preserve">ремонт стояка отопления </t>
  </si>
  <si>
    <t>Смена трансформатора 40 квт</t>
  </si>
  <si>
    <t>Ремонт стояка ХВС и ГВС</t>
  </si>
  <si>
    <t>ремонт участка стояка отопления</t>
  </si>
  <si>
    <t>Смена трансформатора 20 квт</t>
  </si>
  <si>
    <t xml:space="preserve">Смена радиаторов отопления </t>
  </si>
  <si>
    <t>Смена освещения в подъезде</t>
  </si>
  <si>
    <t>спиловка деревьев 3т</t>
  </si>
  <si>
    <t>ремонт канализации 0,5м</t>
  </si>
  <si>
    <t>Изготовление и установка отливов на сход в подвал</t>
  </si>
  <si>
    <t xml:space="preserve">Установка газонного ограждения </t>
  </si>
  <si>
    <t>Смена стояков канализации и хвс 17м</t>
  </si>
  <si>
    <t xml:space="preserve">Смена крана </t>
  </si>
  <si>
    <t>ремонт пола в подъезде</t>
  </si>
  <si>
    <t xml:space="preserve">Смена стояка ХВС </t>
  </si>
  <si>
    <t xml:space="preserve">Смена стояка канализации </t>
  </si>
  <si>
    <t>заделка отверстий после смены стояков</t>
  </si>
  <si>
    <t xml:space="preserve">Смена стояка отопления </t>
  </si>
  <si>
    <t>Смена участка стояка полотецесушителя 2м</t>
  </si>
  <si>
    <t>Установка козырьков</t>
  </si>
  <si>
    <t>Ремонт откосов</t>
  </si>
  <si>
    <t>Замена ливневой канализации 17м</t>
  </si>
  <si>
    <t>Смена участка водопровода хвс 9м</t>
  </si>
  <si>
    <t>смена участка отопления 2,2м</t>
  </si>
  <si>
    <t>установка почтовых ящиков</t>
  </si>
  <si>
    <t>Ремонт патрона</t>
  </si>
  <si>
    <t>Установка мет. Двери</t>
  </si>
  <si>
    <t>Смена розлива гвс  199,3м</t>
  </si>
  <si>
    <t>Установка дверного полотна</t>
  </si>
  <si>
    <t>Установка столбов</t>
  </si>
  <si>
    <t xml:space="preserve">ремонт канализации </t>
  </si>
  <si>
    <t>ремонт ливневой канализации 2,5м</t>
  </si>
  <si>
    <t>Штукатурка наружной стены</t>
  </si>
  <si>
    <t>ремонт канализации</t>
  </si>
  <si>
    <t>Смена плавкой вставки</t>
  </si>
  <si>
    <t>крепление ливневой канализации</t>
  </si>
  <si>
    <t>ремонт крыльца</t>
  </si>
  <si>
    <t>Смена стояков гвс.хвс.канализации 70,5м</t>
  </si>
  <si>
    <t>ремонт элеваторного узла отопления</t>
  </si>
  <si>
    <t>смена запорной арматуры</t>
  </si>
  <si>
    <t>смена автомата</t>
  </si>
  <si>
    <t>ремонт стояка хвс 6м</t>
  </si>
  <si>
    <t>Смена стояков ХВС и ГВС 46,5м, ремонт канализации 3м</t>
  </si>
  <si>
    <t>Смена кранов на стояках</t>
  </si>
  <si>
    <t>привоз плодородного грунта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</si>
</sst>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3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5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4" fillId="0" borderId="1" xfId="0" applyFont="1" applyBorder="1" applyAlignment="1">
      <alignment wrapText="1"/>
    </xf>
    <xf numFmtId="0" fontId="0" fillId="0" borderId="4" xfId="0" applyBorder="1" applyAlignment="1"/>
    <xf numFmtId="0" fontId="7" fillId="0" borderId="2" xfId="1" quotePrefix="1" applyFont="1" applyBorder="1" applyAlignment="1">
      <alignment horizontal="left" wrapText="1"/>
    </xf>
    <xf numFmtId="0" fontId="0" fillId="0" borderId="4" xfId="0" applyBorder="1" applyAlignment="1"/>
    <xf numFmtId="2" fontId="7" fillId="0" borderId="1" xfId="1" applyNumberFormat="1" applyFill="1" applyBorder="1" applyAlignment="1"/>
    <xf numFmtId="0" fontId="11" fillId="0" borderId="1" xfId="0" applyFont="1" applyBorder="1" applyAlignment="1"/>
    <xf numFmtId="0" fontId="7" fillId="0" borderId="1" xfId="0" applyFont="1" applyBorder="1" applyAlignment="1">
      <alignment wrapText="1"/>
    </xf>
    <xf numFmtId="2" fontId="7" fillId="0" borderId="1" xfId="2" applyNumberFormat="1" applyFill="1" applyBorder="1" applyAlignment="1"/>
    <xf numFmtId="2" fontId="12" fillId="0" borderId="1" xfId="1" applyNumberFormat="1" applyFont="1" applyFill="1" applyBorder="1" applyAlignment="1"/>
    <xf numFmtId="2" fontId="13" fillId="0" borderId="1" xfId="1" applyNumberFormat="1" applyFont="1" applyFill="1" applyBorder="1" applyAlignment="1"/>
    <xf numFmtId="0" fontId="7" fillId="0" borderId="1" xfId="1" applyBorder="1" applyAlignment="1"/>
    <xf numFmtId="0" fontId="11" fillId="0" borderId="1" xfId="0" applyFont="1" applyFill="1" applyBorder="1" applyAlignment="1"/>
    <xf numFmtId="2" fontId="13" fillId="0" borderId="1" xfId="2" applyNumberFormat="1" applyFont="1" applyFill="1" applyBorder="1" applyAlignment="1"/>
    <xf numFmtId="0" fontId="12" fillId="0" borderId="1" xfId="1" applyFont="1" applyBorder="1" applyAlignment="1"/>
    <xf numFmtId="2" fontId="11" fillId="0" borderId="1" xfId="0" applyNumberFormat="1" applyFont="1" applyFill="1" applyBorder="1" applyAlignment="1"/>
    <xf numFmtId="2" fontId="4" fillId="0" borderId="1" xfId="0" applyNumberFormat="1" applyFont="1" applyBorder="1"/>
    <xf numFmtId="2" fontId="7" fillId="0" borderId="1" xfId="1" applyNumberFormat="1" applyBorder="1" applyAlignment="1"/>
    <xf numFmtId="0" fontId="0" fillId="0" borderId="1" xfId="0" quotePrefix="1" applyBorder="1" applyAlignment="1">
      <alignment horizontal="left" wrapText="1"/>
    </xf>
    <xf numFmtId="0" fontId="16" fillId="0" borderId="1" xfId="0" applyFont="1" applyFill="1" applyBorder="1" applyAlignment="1"/>
    <xf numFmtId="2" fontId="0" fillId="0" borderId="1" xfId="0" applyNumberFormat="1" applyBorder="1"/>
    <xf numFmtId="0" fontId="10" fillId="0" borderId="4" xfId="0" applyFont="1" applyBorder="1" applyAlignment="1"/>
    <xf numFmtId="0" fontId="6" fillId="0" borderId="2" xfId="0" applyFont="1" applyFill="1" applyBorder="1" applyAlignment="1"/>
    <xf numFmtId="0" fontId="2" fillId="0" borderId="1" xfId="0" applyFont="1" applyBorder="1"/>
    <xf numFmtId="0" fontId="6" fillId="0" borderId="1" xfId="0" applyFont="1" applyFill="1" applyBorder="1" applyAlignment="1"/>
    <xf numFmtId="0" fontId="18" fillId="0" borderId="0" xfId="0" applyFont="1"/>
    <xf numFmtId="0" fontId="19" fillId="0" borderId="1" xfId="2" quotePrefix="1" applyFont="1" applyFill="1" applyBorder="1" applyAlignment="1">
      <alignment horizontal="left" wrapText="1"/>
    </xf>
    <xf numFmtId="0" fontId="6" fillId="0" borderId="1" xfId="0" applyFont="1" applyBorder="1" applyAlignment="1"/>
    <xf numFmtId="0" fontId="16" fillId="0" borderId="1" xfId="0" applyFont="1" applyBorder="1" applyAlignment="1"/>
    <xf numFmtId="2" fontId="20" fillId="0" borderId="1" xfId="1" applyNumberFormat="1" applyFont="1" applyFill="1" applyBorder="1" applyAlignment="1"/>
    <xf numFmtId="2" fontId="21" fillId="0" borderId="1" xfId="1" applyNumberFormat="1" applyFont="1" applyFill="1" applyBorder="1" applyAlignment="1"/>
    <xf numFmtId="0" fontId="0" fillId="0" borderId="1" xfId="0" applyFont="1" applyBorder="1"/>
    <xf numFmtId="0" fontId="19" fillId="0" borderId="1" xfId="1" quotePrefix="1" applyFont="1" applyFill="1" applyBorder="1" applyAlignment="1">
      <alignment horizontal="left" wrapText="1"/>
    </xf>
    <xf numFmtId="2" fontId="21" fillId="0" borderId="1" xfId="2" applyNumberFormat="1" applyFont="1" applyFill="1" applyBorder="1" applyAlignment="1"/>
    <xf numFmtId="0" fontId="18" fillId="0" borderId="1" xfId="0" applyFont="1" applyBorder="1"/>
    <xf numFmtId="2" fontId="21" fillId="0" borderId="1" xfId="1" applyNumberFormat="1" applyFont="1" applyFill="1" applyBorder="1"/>
    <xf numFmtId="2" fontId="6" fillId="0" borderId="1" xfId="0" applyNumberFormat="1" applyFont="1" applyFill="1" applyBorder="1" applyAlignment="1"/>
    <xf numFmtId="0" fontId="21" fillId="0" borderId="1" xfId="2" quotePrefix="1" applyFont="1" applyFill="1" applyBorder="1" applyAlignment="1">
      <alignment horizontal="left" wrapText="1"/>
    </xf>
    <xf numFmtId="0" fontId="7" fillId="0" borderId="1" xfId="1" applyFont="1" applyBorder="1" applyAlignment="1"/>
    <xf numFmtId="0" fontId="21" fillId="0" borderId="1" xfId="1" quotePrefix="1" applyFont="1" applyFill="1" applyBorder="1" applyAlignment="1">
      <alignment horizontal="left" wrapText="1"/>
    </xf>
    <xf numFmtId="0" fontId="19" fillId="0" borderId="1" xfId="9" applyFont="1" applyFill="1" applyBorder="1" applyAlignment="1">
      <alignment horizontal="left" wrapText="1"/>
    </xf>
    <xf numFmtId="0" fontId="21" fillId="0" borderId="1" xfId="9" applyFont="1" applyFill="1" applyBorder="1" applyAlignment="1">
      <alignment horizontal="left" wrapText="1"/>
    </xf>
    <xf numFmtId="0" fontId="0" fillId="0" borderId="4" xfId="0" applyBorder="1" applyAlignment="1"/>
    <xf numFmtId="0" fontId="6" fillId="0" borderId="1" xfId="0" applyFont="1" applyFill="1" applyBorder="1" applyAlignment="1"/>
    <xf numFmtId="0" fontId="18" fillId="0" borderId="0" xfId="0" applyFont="1" applyFill="1"/>
    <xf numFmtId="0" fontId="23" fillId="0" borderId="1" xfId="10" applyFont="1" applyBorder="1" applyAlignment="1">
      <alignment wrapText="1"/>
    </xf>
    <xf numFmtId="0" fontId="7" fillId="0" borderId="1" xfId="10" applyFont="1" applyBorder="1" applyAlignment="1">
      <alignment wrapText="1"/>
    </xf>
    <xf numFmtId="2" fontId="7" fillId="0" borderId="1" xfId="2" applyNumberFormat="1" applyFont="1" applyFill="1" applyBorder="1" applyAlignment="1"/>
    <xf numFmtId="0" fontId="17" fillId="0" borderId="4" xfId="0" applyFont="1" applyBorder="1" applyAlignment="1"/>
    <xf numFmtId="2" fontId="0" fillId="0" borderId="1" xfId="0" applyNumberFormat="1" applyFont="1" applyBorder="1"/>
    <xf numFmtId="0" fontId="14" fillId="0" borderId="1" xfId="0" applyFont="1" applyBorder="1"/>
    <xf numFmtId="0" fontId="17" fillId="0" borderId="1" xfId="0" applyFont="1" applyBorder="1"/>
    <xf numFmtId="0" fontId="7" fillId="0" borderId="1" xfId="4" applyFont="1" applyBorder="1" applyAlignment="1">
      <alignment wrapText="1"/>
    </xf>
    <xf numFmtId="0" fontId="22" fillId="0" borderId="1" xfId="4" applyFont="1" applyBorder="1" applyAlignment="1">
      <alignment wrapText="1"/>
    </xf>
    <xf numFmtId="2" fontId="7" fillId="0" borderId="1" xfId="1" applyNumberFormat="1" applyFont="1" applyFill="1" applyBorder="1" applyAlignment="1"/>
    <xf numFmtId="2" fontId="24" fillId="0" borderId="1" xfId="0" applyNumberFormat="1" applyFont="1" applyBorder="1"/>
    <xf numFmtId="2" fontId="20" fillId="0" borderId="1" xfId="2" applyNumberFormat="1" applyFont="1" applyFill="1" applyBorder="1" applyAlignment="1"/>
    <xf numFmtId="0" fontId="21" fillId="0" borderId="4" xfId="1" quotePrefix="1" applyFont="1" applyFill="1" applyBorder="1" applyAlignment="1">
      <alignment horizontal="left" wrapText="1"/>
    </xf>
    <xf numFmtId="0" fontId="21" fillId="0" borderId="1" xfId="11" quotePrefix="1" applyFont="1" applyFill="1" applyBorder="1" applyAlignment="1">
      <alignment horizontal="left" wrapText="1"/>
    </xf>
    <xf numFmtId="2" fontId="21" fillId="0" borderId="1" xfId="2" applyNumberFormat="1" applyFont="1" applyFill="1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6" fillId="0" borderId="1" xfId="0" applyFont="1" applyFill="1" applyBorder="1" applyAlignment="1"/>
    <xf numFmtId="2" fontId="22" fillId="0" borderId="1" xfId="1" applyNumberFormat="1" applyFont="1" applyFill="1" applyBorder="1" applyAlignment="1"/>
    <xf numFmtId="2" fontId="16" fillId="0" borderId="1" xfId="0" applyNumberFormat="1" applyFont="1" applyFill="1" applyBorder="1" applyAlignment="1"/>
    <xf numFmtId="2" fontId="7" fillId="0" borderId="1" xfId="1" applyNumberFormat="1" applyFont="1" applyBorder="1" applyAlignment="1"/>
    <xf numFmtId="0" fontId="22" fillId="0" borderId="1" xfId="1" applyFont="1" applyBorder="1" applyAlignment="1"/>
    <xf numFmtId="0" fontId="0" fillId="0" borderId="2" xfId="0" applyBorder="1"/>
    <xf numFmtId="0" fontId="0" fillId="0" borderId="4" xfId="0" applyBorder="1"/>
    <xf numFmtId="0" fontId="0" fillId="0" borderId="0" xfId="0"/>
    <xf numFmtId="0" fontId="7" fillId="0" borderId="0" xfId="1" quotePrefix="1" applyFont="1" applyBorder="1" applyAlignment="1">
      <alignment horizontal="left" wrapText="1"/>
    </xf>
    <xf numFmtId="0" fontId="0" fillId="0" borderId="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2" xfId="1" quotePrefix="1" applyFont="1" applyBorder="1" applyAlignment="1">
      <alignment horizontal="left" wrapText="1"/>
    </xf>
    <xf numFmtId="0" fontId="9" fillId="0" borderId="0" xfId="1" applyFont="1" applyBorder="1" applyAlignment="1">
      <alignment horizontal="left" wrapText="1"/>
    </xf>
    <xf numFmtId="0" fontId="8" fillId="0" borderId="0" xfId="1" quotePrefix="1" applyFont="1" applyBorder="1" applyAlignment="1">
      <alignment horizontal="left" wrapText="1"/>
    </xf>
    <xf numFmtId="0" fontId="10" fillId="0" borderId="0" xfId="0" applyFont="1" applyBorder="1" applyAlignment="1"/>
    <xf numFmtId="0" fontId="8" fillId="0" borderId="2" xfId="1" quotePrefix="1" applyFont="1" applyBorder="1" applyAlignment="1">
      <alignment horizontal="left" wrapText="1"/>
    </xf>
    <xf numFmtId="0" fontId="10" fillId="0" borderId="4" xfId="0" applyFont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4" fillId="0" borderId="2" xfId="0" applyFont="1" applyBorder="1" applyAlignment="1"/>
    <xf numFmtId="0" fontId="9" fillId="0" borderId="2" xfId="1" applyFont="1" applyBorder="1" applyAlignment="1">
      <alignment horizontal="left" wrapText="1"/>
    </xf>
    <xf numFmtId="0" fontId="20" fillId="0" borderId="2" xfId="1" applyFont="1" applyFill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7" fillId="0" borderId="2" xfId="4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7" fillId="0" borderId="4" xfId="1" quotePrefix="1" applyFont="1" applyBorder="1" applyAlignment="1">
      <alignment horizontal="left" wrapText="1"/>
    </xf>
    <xf numFmtId="0" fontId="21" fillId="0" borderId="2" xfId="1" quotePrefix="1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21" fillId="0" borderId="2" xfId="5" applyFont="1" applyFill="1" applyBorder="1" applyAlignment="1">
      <alignment horizontal="left" wrapText="1"/>
    </xf>
    <xf numFmtId="0" fontId="21" fillId="0" borderId="2" xfId="1" quotePrefix="1" applyFont="1" applyFill="1" applyBorder="1" applyAlignment="1">
      <alignment horizontal="left" wrapText="1"/>
    </xf>
    <xf numFmtId="0" fontId="22" fillId="0" borderId="2" xfId="6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1" fillId="0" borderId="2" xfId="7" quotePrefix="1" applyFont="1" applyFill="1" applyBorder="1" applyAlignment="1">
      <alignment horizontal="left" wrapText="1"/>
    </xf>
    <xf numFmtId="0" fontId="21" fillId="0" borderId="2" xfId="7" applyFont="1" applyFill="1" applyBorder="1" applyAlignment="1">
      <alignment horizontal="left" wrapText="1"/>
    </xf>
    <xf numFmtId="0" fontId="22" fillId="0" borderId="2" xfId="3" applyFont="1" applyBorder="1" applyAlignment="1">
      <alignment wrapText="1"/>
    </xf>
    <xf numFmtId="0" fontId="21" fillId="0" borderId="2" xfId="2" quotePrefix="1" applyFont="1" applyFill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13" fillId="0" borderId="2" xfId="1" applyFont="1" applyBorder="1" applyAlignment="1">
      <alignment horizontal="left" wrapText="1"/>
    </xf>
    <xf numFmtId="0" fontId="13" fillId="0" borderId="2" xfId="1" quotePrefix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0" fillId="0" borderId="2" xfId="8" quotePrefix="1" applyFont="1" applyFill="1" applyBorder="1" applyAlignment="1">
      <alignment horizontal="left" wrapText="1"/>
    </xf>
    <xf numFmtId="0" fontId="15" fillId="0" borderId="2" xfId="0" applyFont="1" applyFill="1" applyBorder="1" applyAlignment="1"/>
    <xf numFmtId="0" fontId="21" fillId="0" borderId="2" xfId="1" applyFont="1" applyFill="1" applyBorder="1" applyAlignment="1">
      <alignment horizontal="left" wrapText="1"/>
    </xf>
    <xf numFmtId="0" fontId="17" fillId="0" borderId="4" xfId="0" applyFont="1" applyBorder="1" applyAlignment="1"/>
    <xf numFmtId="0" fontId="14" fillId="0" borderId="4" xfId="0" applyFont="1" applyBorder="1" applyAlignment="1"/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7" fillId="0" borderId="4" xfId="0" applyFont="1" applyFill="1" applyBorder="1" applyAlignment="1"/>
    <xf numFmtId="0" fontId="13" fillId="0" borderId="2" xfId="2" applyFont="1" applyBorder="1" applyAlignment="1">
      <alignment horizontal="left" wrapText="1"/>
    </xf>
    <xf numFmtId="0" fontId="7" fillId="0" borderId="2" xfId="3" applyFont="1" applyBorder="1" applyAlignment="1">
      <alignment wrapText="1"/>
    </xf>
    <xf numFmtId="0" fontId="15" fillId="0" borderId="1" xfId="0" applyFont="1" applyFill="1" applyBorder="1" applyAlignment="1"/>
    <xf numFmtId="0" fontId="10" fillId="0" borderId="1" xfId="0" applyFont="1" applyBorder="1" applyAlignment="1"/>
    <xf numFmtId="0" fontId="7" fillId="0" borderId="1" xfId="1" quotePrefix="1" applyFont="1" applyBorder="1" applyAlignment="1">
      <alignment horizontal="left" wrapText="1"/>
    </xf>
    <xf numFmtId="0" fontId="0" fillId="0" borderId="1" xfId="0" applyBorder="1" applyAlignment="1"/>
    <xf numFmtId="0" fontId="6" fillId="0" borderId="1" xfId="0" applyFont="1" applyFill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0" fontId="13" fillId="0" borderId="2" xfId="2" quotePrefix="1" applyFont="1" applyBorder="1" applyAlignment="1">
      <alignment horizontal="left" wrapText="1"/>
    </xf>
    <xf numFmtId="0" fontId="13" fillId="0" borderId="2" xfId="1" quotePrefix="1" applyFont="1" applyBorder="1" applyAlignment="1">
      <alignment horizontal="left" wrapText="1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4" xfId="1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</cellXfs>
  <cellStyles count="24">
    <cellStyle name="Обычный" xfId="0" builtinId="0"/>
    <cellStyle name="Обычный 2" xfId="3"/>
    <cellStyle name="Обычный 3" xfId="4"/>
    <cellStyle name="Обычный 49" xfId="13"/>
    <cellStyle name="Обычный 50" xfId="14"/>
    <cellStyle name="Обычный 51" xfId="15"/>
    <cellStyle name="Обычный 52" xfId="16"/>
    <cellStyle name="Обычный 53" xfId="6"/>
    <cellStyle name="Обычный 54" xfId="17"/>
    <cellStyle name="Обычный 55" xfId="10"/>
    <cellStyle name="Обычный 56" xfId="18"/>
    <cellStyle name="Обычный 57" xfId="19"/>
    <cellStyle name="Обычный 58" xfId="20"/>
    <cellStyle name="Обычный 59" xfId="21"/>
    <cellStyle name="Обычный 60" xfId="22"/>
    <cellStyle name="Обычный 61" xfId="12"/>
    <cellStyle name="Обычный 62" xfId="23"/>
    <cellStyle name="Обычный_Новые отчеты.xls ноябрь" xfId="1"/>
    <cellStyle name="Обычный_Новые отчеты.xls ноябрь 15" xfId="11"/>
    <cellStyle name="Обычный_Новые отчеты.xls ноябрь 2" xfId="2"/>
    <cellStyle name="Обычный_Новые отчеты.xls ноябрь 24" xfId="8"/>
    <cellStyle name="Обычный_Новые отчеты.xls ноябрь 34" xfId="5"/>
    <cellStyle name="Обычный_Новые отчеты.xls ноябрь 38" xfId="9"/>
    <cellStyle name="Обычный_Новые отчеты.xls ноябрь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ret\Users\admin\Desktop\&#1048;&#1090;&#1086;&#1075;&#1080;%20&#1087;&#1086;%20&#1076;&#1086;&#1084;&#1072;&#1084;%202016%20&#1085;&#1072;%201%20&#1103;&#1085;&#1074;&#1072;&#1088;&#1103;%2017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тар. с площ."/>
    </sheetNames>
    <sheetDataSet>
      <sheetData sheetId="0" refreshError="1"/>
      <sheetData sheetId="1" refreshError="1">
        <row r="100">
          <cell r="K100">
            <v>148564</v>
          </cell>
        </row>
        <row r="102">
          <cell r="K102">
            <v>92727</v>
          </cell>
        </row>
        <row r="105">
          <cell r="K105">
            <v>2892.22</v>
          </cell>
        </row>
        <row r="111">
          <cell r="K111">
            <v>551.64</v>
          </cell>
        </row>
        <row r="115">
          <cell r="K115">
            <v>11481.58</v>
          </cell>
        </row>
        <row r="131">
          <cell r="K131">
            <v>191.43</v>
          </cell>
        </row>
        <row r="132">
          <cell r="K132">
            <v>191.43</v>
          </cell>
        </row>
        <row r="134">
          <cell r="K134">
            <v>191.43</v>
          </cell>
        </row>
        <row r="135">
          <cell r="K135">
            <v>195.06</v>
          </cell>
        </row>
        <row r="166">
          <cell r="K166">
            <v>50327</v>
          </cell>
        </row>
        <row r="167">
          <cell r="K167">
            <v>15428</v>
          </cell>
        </row>
        <row r="176">
          <cell r="K176">
            <v>98551</v>
          </cell>
        </row>
        <row r="178">
          <cell r="K178">
            <v>21636</v>
          </cell>
        </row>
        <row r="193">
          <cell r="K193">
            <v>721.32</v>
          </cell>
        </row>
        <row r="203">
          <cell r="K203">
            <v>222</v>
          </cell>
        </row>
        <row r="204">
          <cell r="K204">
            <v>222</v>
          </cell>
        </row>
        <row r="205">
          <cell r="K205">
            <v>14299</v>
          </cell>
        </row>
        <row r="206">
          <cell r="K206">
            <v>6804.86</v>
          </cell>
        </row>
        <row r="207">
          <cell r="K207">
            <v>13394</v>
          </cell>
        </row>
        <row r="208">
          <cell r="K208">
            <v>6523</v>
          </cell>
        </row>
        <row r="228">
          <cell r="K228">
            <v>38784</v>
          </cell>
        </row>
        <row r="229">
          <cell r="K229">
            <v>12925</v>
          </cell>
        </row>
        <row r="238">
          <cell r="K238">
            <v>41216</v>
          </cell>
        </row>
        <row r="243">
          <cell r="K243">
            <v>60456</v>
          </cell>
        </row>
        <row r="244">
          <cell r="K244">
            <v>532.84</v>
          </cell>
        </row>
        <row r="248">
          <cell r="K248">
            <v>4639.01</v>
          </cell>
        </row>
        <row r="257">
          <cell r="K257">
            <v>9852.6200000000008</v>
          </cell>
        </row>
        <row r="264">
          <cell r="K264">
            <v>21304</v>
          </cell>
        </row>
        <row r="267">
          <cell r="K267">
            <v>1528.11</v>
          </cell>
        </row>
        <row r="268">
          <cell r="K268">
            <v>1691.09</v>
          </cell>
        </row>
        <row r="270">
          <cell r="K270">
            <v>2055.89</v>
          </cell>
        </row>
        <row r="272">
          <cell r="K272">
            <v>2727.5</v>
          </cell>
        </row>
        <row r="273">
          <cell r="K273">
            <v>1293</v>
          </cell>
        </row>
        <row r="319">
          <cell r="K319">
            <v>3972.56</v>
          </cell>
        </row>
        <row r="321">
          <cell r="K321">
            <v>6236.33</v>
          </cell>
        </row>
        <row r="322">
          <cell r="K322">
            <v>36522.11</v>
          </cell>
        </row>
        <row r="323">
          <cell r="K323">
            <v>117140</v>
          </cell>
        </row>
        <row r="326">
          <cell r="K326">
            <v>418.5</v>
          </cell>
        </row>
        <row r="328">
          <cell r="K328">
            <v>7131.84</v>
          </cell>
        </row>
        <row r="329">
          <cell r="K329">
            <v>5300.36</v>
          </cell>
        </row>
        <row r="331">
          <cell r="K331">
            <v>2112.94</v>
          </cell>
        </row>
        <row r="332">
          <cell r="K332">
            <v>1395.41</v>
          </cell>
        </row>
        <row r="338">
          <cell r="K338">
            <v>7641.95</v>
          </cell>
        </row>
        <row r="339">
          <cell r="K339">
            <v>7887.76</v>
          </cell>
        </row>
        <row r="341">
          <cell r="K341">
            <v>5138</v>
          </cell>
        </row>
        <row r="343">
          <cell r="K343">
            <v>3770.8</v>
          </cell>
        </row>
        <row r="344">
          <cell r="K344">
            <v>5419.89</v>
          </cell>
        </row>
        <row r="355">
          <cell r="K355">
            <v>8963.0300000000007</v>
          </cell>
        </row>
        <row r="358">
          <cell r="K358">
            <v>991.27</v>
          </cell>
        </row>
        <row r="361">
          <cell r="K361">
            <v>2718</v>
          </cell>
        </row>
        <row r="364">
          <cell r="K364">
            <v>62009</v>
          </cell>
        </row>
        <row r="370">
          <cell r="K370">
            <v>1154.5999999999999</v>
          </cell>
        </row>
        <row r="372">
          <cell r="K372">
            <v>418.5</v>
          </cell>
        </row>
        <row r="376">
          <cell r="K376">
            <v>1154.5999999999999</v>
          </cell>
        </row>
        <row r="381">
          <cell r="K381">
            <v>1145.08</v>
          </cell>
        </row>
        <row r="382">
          <cell r="K382">
            <v>418.5</v>
          </cell>
        </row>
        <row r="383">
          <cell r="K383">
            <v>1072.72</v>
          </cell>
        </row>
        <row r="388">
          <cell r="K388">
            <v>4283.79</v>
          </cell>
        </row>
        <row r="395">
          <cell r="K395">
            <v>418.5</v>
          </cell>
        </row>
        <row r="400">
          <cell r="K400">
            <v>1154.5999999999999</v>
          </cell>
        </row>
        <row r="401">
          <cell r="K401">
            <v>2444.44</v>
          </cell>
        </row>
        <row r="402">
          <cell r="K402">
            <v>418.5</v>
          </cell>
        </row>
        <row r="403">
          <cell r="K403">
            <v>8598</v>
          </cell>
        </row>
        <row r="407">
          <cell r="K407">
            <v>1154.5999999999999</v>
          </cell>
        </row>
        <row r="411">
          <cell r="K411">
            <v>418.5</v>
          </cell>
        </row>
        <row r="414">
          <cell r="K414">
            <v>11100</v>
          </cell>
        </row>
        <row r="415">
          <cell r="K415">
            <v>16650</v>
          </cell>
        </row>
        <row r="417">
          <cell r="K417">
            <v>32269</v>
          </cell>
        </row>
        <row r="421">
          <cell r="K421">
            <v>172400</v>
          </cell>
        </row>
        <row r="423">
          <cell r="K423">
            <v>142601</v>
          </cell>
        </row>
        <row r="432">
          <cell r="K432">
            <v>2393</v>
          </cell>
        </row>
        <row r="433">
          <cell r="K433">
            <v>666</v>
          </cell>
        </row>
        <row r="447">
          <cell r="K447">
            <v>817.76</v>
          </cell>
        </row>
        <row r="448">
          <cell r="K448">
            <v>598.17999999999995</v>
          </cell>
        </row>
        <row r="465">
          <cell r="K465">
            <v>1067</v>
          </cell>
        </row>
        <row r="466">
          <cell r="K466">
            <v>296</v>
          </cell>
        </row>
        <row r="480">
          <cell r="K480">
            <v>12000</v>
          </cell>
        </row>
        <row r="483">
          <cell r="K483">
            <v>12000</v>
          </cell>
        </row>
        <row r="509">
          <cell r="K509">
            <v>25617</v>
          </cell>
        </row>
        <row r="510">
          <cell r="K510">
            <v>40253</v>
          </cell>
        </row>
        <row r="534">
          <cell r="K534">
            <v>2395.31</v>
          </cell>
        </row>
        <row r="535">
          <cell r="K535">
            <v>173.46</v>
          </cell>
        </row>
        <row r="538">
          <cell r="K538">
            <v>2395.31</v>
          </cell>
        </row>
        <row r="539">
          <cell r="K539">
            <v>173.46</v>
          </cell>
        </row>
        <row r="556">
          <cell r="K556">
            <v>9049</v>
          </cell>
        </row>
        <row r="557">
          <cell r="K557">
            <v>10096.85</v>
          </cell>
        </row>
        <row r="564">
          <cell r="K564">
            <v>494.18</v>
          </cell>
        </row>
        <row r="571">
          <cell r="K571">
            <v>2876.72</v>
          </cell>
        </row>
        <row r="576">
          <cell r="K576">
            <v>4003.65</v>
          </cell>
        </row>
        <row r="579">
          <cell r="K579">
            <v>12897.19</v>
          </cell>
        </row>
        <row r="584">
          <cell r="K584">
            <v>5059</v>
          </cell>
        </row>
        <row r="587">
          <cell r="K587">
            <v>5595.83</v>
          </cell>
        </row>
        <row r="588">
          <cell r="K588">
            <v>5745.59</v>
          </cell>
        </row>
        <row r="589">
          <cell r="K589">
            <v>5099.6499999999996</v>
          </cell>
        </row>
        <row r="592">
          <cell r="K592">
            <v>910.37</v>
          </cell>
        </row>
        <row r="593">
          <cell r="K593">
            <v>1631.62</v>
          </cell>
        </row>
        <row r="595">
          <cell r="K595">
            <v>59382</v>
          </cell>
        </row>
        <row r="599">
          <cell r="K599">
            <v>53028</v>
          </cell>
        </row>
        <row r="600">
          <cell r="K600">
            <v>58774</v>
          </cell>
        </row>
        <row r="606">
          <cell r="K606">
            <v>676.89</v>
          </cell>
        </row>
        <row r="611">
          <cell r="K611">
            <v>7525.51</v>
          </cell>
        </row>
        <row r="612">
          <cell r="K612">
            <v>62019</v>
          </cell>
        </row>
        <row r="613">
          <cell r="K613">
            <v>9406.89</v>
          </cell>
        </row>
        <row r="620">
          <cell r="K620">
            <v>56901</v>
          </cell>
        </row>
        <row r="631">
          <cell r="K631">
            <v>17829.75</v>
          </cell>
        </row>
        <row r="641">
          <cell r="K641">
            <v>17009.150000000001</v>
          </cell>
        </row>
        <row r="644">
          <cell r="K644">
            <v>59405</v>
          </cell>
        </row>
        <row r="649">
          <cell r="K649">
            <v>64988</v>
          </cell>
        </row>
        <row r="651">
          <cell r="K651">
            <v>99606</v>
          </cell>
        </row>
        <row r="674">
          <cell r="K674">
            <v>14000</v>
          </cell>
        </row>
        <row r="675">
          <cell r="K675">
            <v>3429.24</v>
          </cell>
        </row>
        <row r="683">
          <cell r="K683">
            <v>2250.37</v>
          </cell>
        </row>
        <row r="684">
          <cell r="K684">
            <v>2414.66</v>
          </cell>
        </row>
        <row r="685">
          <cell r="K685">
            <v>13270</v>
          </cell>
        </row>
        <row r="686">
          <cell r="K686">
            <v>126700</v>
          </cell>
        </row>
        <row r="690">
          <cell r="K690">
            <v>477.78</v>
          </cell>
        </row>
        <row r="693">
          <cell r="K693">
            <v>234.26</v>
          </cell>
        </row>
        <row r="695">
          <cell r="K695">
            <v>776.6</v>
          </cell>
        </row>
        <row r="696">
          <cell r="K696">
            <v>707.83</v>
          </cell>
        </row>
        <row r="697">
          <cell r="K697">
            <v>2288.75</v>
          </cell>
        </row>
        <row r="699">
          <cell r="K699">
            <v>6724.92</v>
          </cell>
        </row>
        <row r="707">
          <cell r="K707">
            <v>6158.38</v>
          </cell>
        </row>
        <row r="711">
          <cell r="K711">
            <v>20838</v>
          </cell>
        </row>
        <row r="716">
          <cell r="K716">
            <v>796.44</v>
          </cell>
        </row>
        <row r="719">
          <cell r="K719">
            <v>715.33</v>
          </cell>
        </row>
        <row r="722">
          <cell r="K722">
            <v>182.23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93"/>
  <sheetViews>
    <sheetView topLeftCell="A10" workbookViewId="0">
      <selection activeCell="C34" sqref="C34"/>
    </sheetView>
  </sheetViews>
  <sheetFormatPr defaultRowHeight="15"/>
  <cols>
    <col min="2" max="2" width="34.28515625" customWidth="1"/>
    <col min="3" max="3" width="17.140625" customWidth="1"/>
    <col min="4" max="4" width="12.7109375" customWidth="1"/>
    <col min="5" max="5" width="14.140625" customWidth="1"/>
  </cols>
  <sheetData>
    <row r="2" spans="2:5" ht="15.75">
      <c r="C2" s="4" t="s">
        <v>5</v>
      </c>
    </row>
    <row r="3" spans="2:5" ht="15.75">
      <c r="C3" s="4" t="s">
        <v>6</v>
      </c>
      <c r="D3" s="4"/>
    </row>
    <row r="4" spans="2:5">
      <c r="B4" s="5" t="s">
        <v>7</v>
      </c>
      <c r="C4" s="5"/>
      <c r="D4" s="5"/>
      <c r="E4" s="5"/>
    </row>
    <row r="5" spans="2:5">
      <c r="B5" s="5"/>
      <c r="C5" s="5" t="s">
        <v>52</v>
      </c>
      <c r="D5" s="5"/>
      <c r="E5" s="5"/>
    </row>
    <row r="6" spans="2:5">
      <c r="B6" t="s">
        <v>23</v>
      </c>
      <c r="C6" t="s">
        <v>24</v>
      </c>
      <c r="D6" s="6"/>
    </row>
    <row r="9" spans="2:5" ht="30">
      <c r="B9" s="1" t="s">
        <v>0</v>
      </c>
      <c r="C9" s="2" t="s">
        <v>1</v>
      </c>
      <c r="D9" s="2" t="s">
        <v>2</v>
      </c>
      <c r="E9" s="2" t="s">
        <v>3</v>
      </c>
    </row>
    <row r="10" spans="2:5">
      <c r="B10" s="3" t="s">
        <v>4</v>
      </c>
      <c r="C10" s="32">
        <v>8110.32</v>
      </c>
      <c r="D10" s="32">
        <v>7213.44</v>
      </c>
      <c r="E10" s="1">
        <v>1097.5900000000038</v>
      </c>
    </row>
    <row r="11" spans="2:5">
      <c r="B11" s="79" t="s">
        <v>8</v>
      </c>
      <c r="C11" s="80"/>
      <c r="D11" s="81"/>
      <c r="E11" s="1">
        <f>C10-E10</f>
        <v>7012.7299999999959</v>
      </c>
    </row>
    <row r="13" spans="2:5" ht="30">
      <c r="B13" s="90" t="s">
        <v>14</v>
      </c>
      <c r="C13" s="81"/>
      <c r="D13" s="8" t="s">
        <v>17</v>
      </c>
      <c r="E13" s="3"/>
    </row>
    <row r="14" spans="2:5">
      <c r="B14" s="90" t="s">
        <v>15</v>
      </c>
      <c r="C14" s="81"/>
      <c r="D14" s="1">
        <v>0</v>
      </c>
      <c r="E14" s="1"/>
    </row>
    <row r="15" spans="2:5">
      <c r="B15" s="82"/>
      <c r="C15" s="81"/>
      <c r="D15" s="1">
        <v>0</v>
      </c>
      <c r="E15" s="1"/>
    </row>
    <row r="16" spans="2:5">
      <c r="B16" s="82"/>
      <c r="C16" s="81"/>
      <c r="D16" s="1">
        <v>0</v>
      </c>
      <c r="E16" s="1"/>
    </row>
    <row r="17" spans="2:8">
      <c r="B17" s="90" t="s">
        <v>16</v>
      </c>
      <c r="C17" s="81"/>
      <c r="D17" s="1">
        <v>0</v>
      </c>
      <c r="E17" s="1"/>
    </row>
    <row r="18" spans="2:8">
      <c r="B18" s="82" t="s">
        <v>56</v>
      </c>
      <c r="C18" s="81"/>
      <c r="D18" s="12">
        <v>906.16</v>
      </c>
      <c r="E18" s="1"/>
      <c r="G18" s="83"/>
      <c r="H18" s="78"/>
    </row>
    <row r="19" spans="2:8">
      <c r="B19" s="82"/>
      <c r="C19" s="81"/>
      <c r="D19" s="1">
        <v>0</v>
      </c>
      <c r="E19" s="1"/>
      <c r="G19" s="77"/>
      <c r="H19" s="78"/>
    </row>
    <row r="20" spans="2:8">
      <c r="B20" s="91" t="s">
        <v>19</v>
      </c>
      <c r="C20" s="81"/>
      <c r="D20" s="1">
        <v>0</v>
      </c>
      <c r="E20" s="1"/>
      <c r="G20" s="77"/>
      <c r="H20" s="78"/>
    </row>
    <row r="21" spans="2:8">
      <c r="B21" s="82" t="s">
        <v>48</v>
      </c>
      <c r="C21" s="81"/>
      <c r="D21" s="1">
        <v>191.43</v>
      </c>
      <c r="E21" s="1"/>
      <c r="G21" s="77"/>
      <c r="H21" s="78"/>
    </row>
    <row r="22" spans="2:8">
      <c r="B22" s="82"/>
      <c r="C22" s="81"/>
      <c r="D22" s="1"/>
      <c r="E22" s="1"/>
      <c r="G22" s="84"/>
      <c r="H22" s="85"/>
    </row>
    <row r="23" spans="2:8">
      <c r="B23" s="82"/>
      <c r="C23" s="81"/>
      <c r="D23" s="1">
        <v>0</v>
      </c>
      <c r="E23" s="1"/>
      <c r="G23" s="77"/>
      <c r="H23" s="78"/>
    </row>
    <row r="24" spans="2:8">
      <c r="B24" s="86" t="s">
        <v>20</v>
      </c>
      <c r="C24" s="87"/>
      <c r="D24" s="1">
        <v>0</v>
      </c>
      <c r="E24" s="1"/>
      <c r="G24" s="77"/>
      <c r="H24" s="78"/>
    </row>
    <row r="25" spans="2:8">
      <c r="B25" s="82"/>
      <c r="C25" s="81"/>
      <c r="D25" s="1">
        <v>0</v>
      </c>
      <c r="E25" s="1"/>
      <c r="G25" s="88"/>
      <c r="H25" s="78"/>
    </row>
    <row r="26" spans="2:8">
      <c r="B26" s="82"/>
      <c r="C26" s="81"/>
      <c r="D26" s="1">
        <v>0</v>
      </c>
      <c r="E26" s="1"/>
      <c r="G26" s="7"/>
      <c r="H26" s="7"/>
    </row>
    <row r="27" spans="2:8">
      <c r="B27" s="89" t="s">
        <v>18</v>
      </c>
      <c r="C27" s="81"/>
      <c r="D27" s="3">
        <f>SUM(D14:D26)</f>
        <v>1097.5899999999999</v>
      </c>
      <c r="E27" s="1"/>
      <c r="G27" s="7"/>
      <c r="H27" s="7"/>
    </row>
    <row r="28" spans="2:8">
      <c r="B28" s="7"/>
      <c r="C28" s="7"/>
      <c r="D28" s="7"/>
      <c r="E28" s="7"/>
      <c r="G28" s="7"/>
      <c r="H28" s="7"/>
    </row>
    <row r="29" spans="2:8">
      <c r="B29" t="s">
        <v>9</v>
      </c>
      <c r="G29" s="7"/>
      <c r="H29" s="7"/>
    </row>
    <row r="30" spans="2:8">
      <c r="B30" t="s">
        <v>10</v>
      </c>
      <c r="C30" t="s">
        <v>11</v>
      </c>
    </row>
    <row r="34" spans="2:5" ht="15.75">
      <c r="C34" s="4" t="s">
        <v>5</v>
      </c>
    </row>
    <row r="35" spans="2:5" ht="15.75">
      <c r="C35" s="4" t="s">
        <v>6</v>
      </c>
      <c r="D35" s="4"/>
    </row>
    <row r="36" spans="2:5">
      <c r="B36" s="5" t="s">
        <v>7</v>
      </c>
      <c r="C36" s="5"/>
      <c r="D36" s="5"/>
      <c r="E36" s="5"/>
    </row>
    <row r="37" spans="2:5">
      <c r="B37" s="5"/>
      <c r="C37" s="5" t="s">
        <v>52</v>
      </c>
      <c r="D37" s="5"/>
      <c r="E37" s="5"/>
    </row>
    <row r="38" spans="2:5">
      <c r="B38" t="s">
        <v>23</v>
      </c>
      <c r="C38" t="s">
        <v>46</v>
      </c>
      <c r="D38" s="6"/>
    </row>
    <row r="41" spans="2:5" ht="30">
      <c r="B41" s="1" t="s">
        <v>0</v>
      </c>
      <c r="C41" s="2" t="s">
        <v>1</v>
      </c>
      <c r="D41" s="2" t="s">
        <v>2</v>
      </c>
      <c r="E41" s="2" t="s">
        <v>3</v>
      </c>
    </row>
    <row r="42" spans="2:5">
      <c r="B42" s="3" t="s">
        <v>4</v>
      </c>
      <c r="C42" s="32">
        <v>28631.94</v>
      </c>
      <c r="D42" s="32">
        <v>25040.77</v>
      </c>
      <c r="E42" s="1">
        <v>58004.290000000008</v>
      </c>
    </row>
    <row r="43" spans="2:5">
      <c r="B43" s="79" t="s">
        <v>8</v>
      </c>
      <c r="C43" s="80"/>
      <c r="D43" s="81"/>
      <c r="E43" s="1">
        <f>C42-E42</f>
        <v>-29372.350000000009</v>
      </c>
    </row>
    <row r="45" spans="2:5" ht="30">
      <c r="B45" s="90" t="s">
        <v>14</v>
      </c>
      <c r="C45" s="81"/>
      <c r="D45" s="8" t="s">
        <v>17</v>
      </c>
      <c r="E45" s="3"/>
    </row>
    <row r="46" spans="2:5">
      <c r="B46" s="90" t="s">
        <v>15</v>
      </c>
      <c r="C46" s="81"/>
      <c r="D46" s="1">
        <v>0</v>
      </c>
      <c r="E46" s="1"/>
    </row>
    <row r="47" spans="2:5">
      <c r="B47" s="82" t="s">
        <v>58</v>
      </c>
      <c r="C47" s="81"/>
      <c r="D47" s="1">
        <v>11384.94</v>
      </c>
      <c r="E47" s="1"/>
    </row>
    <row r="48" spans="2:5">
      <c r="B48" s="82"/>
      <c r="C48" s="81"/>
      <c r="D48" s="1">
        <v>0</v>
      </c>
      <c r="E48" s="1"/>
    </row>
    <row r="49" spans="2:5">
      <c r="B49" s="90" t="s">
        <v>16</v>
      </c>
      <c r="C49" s="81"/>
      <c r="D49" s="1">
        <v>0</v>
      </c>
      <c r="E49" s="1"/>
    </row>
    <row r="50" spans="2:5">
      <c r="B50" s="92" t="s">
        <v>59</v>
      </c>
      <c r="C50" s="93"/>
      <c r="D50" s="12">
        <v>2135.4899999999998</v>
      </c>
      <c r="E50" s="1"/>
    </row>
    <row r="51" spans="2:5">
      <c r="B51" s="94" t="s">
        <v>60</v>
      </c>
      <c r="C51" s="95"/>
      <c r="D51" s="15">
        <v>291.68</v>
      </c>
      <c r="E51" s="1"/>
    </row>
    <row r="52" spans="2:5">
      <c r="B52" s="96"/>
      <c r="C52" s="97"/>
      <c r="D52" s="12"/>
      <c r="E52" s="1"/>
    </row>
    <row r="53" spans="2:5">
      <c r="B53" s="86" t="s">
        <v>19</v>
      </c>
      <c r="C53" s="87"/>
      <c r="D53" s="1">
        <v>0</v>
      </c>
      <c r="E53" s="1"/>
    </row>
    <row r="54" spans="2:5">
      <c r="B54" s="82" t="s">
        <v>57</v>
      </c>
      <c r="C54" s="81"/>
      <c r="D54" s="12">
        <v>44192.18</v>
      </c>
      <c r="E54" s="1"/>
    </row>
    <row r="55" spans="2:5">
      <c r="B55" s="82"/>
      <c r="C55" s="81"/>
      <c r="D55" s="1">
        <v>0</v>
      </c>
      <c r="E55" s="1"/>
    </row>
    <row r="56" spans="2:5">
      <c r="B56" s="86" t="s">
        <v>20</v>
      </c>
      <c r="C56" s="87"/>
      <c r="D56" s="1">
        <v>0</v>
      </c>
      <c r="E56" s="1"/>
    </row>
    <row r="57" spans="2:5" ht="15.75">
      <c r="B57" s="82"/>
      <c r="C57" s="81"/>
      <c r="D57" s="13"/>
      <c r="E57" s="1"/>
    </row>
    <row r="58" spans="2:5">
      <c r="B58" s="82"/>
      <c r="C58" s="81"/>
      <c r="D58" s="1">
        <v>0</v>
      </c>
      <c r="E58" s="1"/>
    </row>
    <row r="59" spans="2:5">
      <c r="B59" s="89" t="s">
        <v>18</v>
      </c>
      <c r="C59" s="81"/>
      <c r="D59" s="3">
        <f>SUM(D46:D58)</f>
        <v>58004.29</v>
      </c>
      <c r="E59" s="1"/>
    </row>
    <row r="60" spans="2:5">
      <c r="B60" s="7"/>
      <c r="C60" s="7"/>
      <c r="D60" s="7"/>
      <c r="E60" s="7"/>
    </row>
    <row r="61" spans="2:5">
      <c r="B61" t="s">
        <v>9</v>
      </c>
    </row>
    <row r="62" spans="2:5">
      <c r="B62" t="s">
        <v>10</v>
      </c>
      <c r="C62" t="s">
        <v>11</v>
      </c>
    </row>
    <row r="65" spans="2:5" ht="15.75">
      <c r="C65" s="4" t="s">
        <v>5</v>
      </c>
    </row>
    <row r="66" spans="2:5" ht="15.75">
      <c r="C66" s="4" t="s">
        <v>6</v>
      </c>
      <c r="D66" s="4"/>
    </row>
    <row r="67" spans="2:5">
      <c r="B67" s="5" t="s">
        <v>7</v>
      </c>
      <c r="C67" s="5"/>
      <c r="D67" s="5"/>
      <c r="E67" s="5"/>
    </row>
    <row r="68" spans="2:5">
      <c r="B68" s="5"/>
      <c r="C68" s="5" t="s">
        <v>52</v>
      </c>
      <c r="D68" s="5"/>
      <c r="E68" s="5"/>
    </row>
    <row r="69" spans="2:5">
      <c r="B69" t="s">
        <v>23</v>
      </c>
      <c r="C69" t="s">
        <v>47</v>
      </c>
      <c r="D69" s="6"/>
    </row>
    <row r="72" spans="2:5" ht="30">
      <c r="B72" s="1" t="s">
        <v>0</v>
      </c>
      <c r="C72" s="2" t="s">
        <v>1</v>
      </c>
      <c r="D72" s="2" t="s">
        <v>2</v>
      </c>
      <c r="E72" s="2" t="s">
        <v>3</v>
      </c>
    </row>
    <row r="73" spans="2:5">
      <c r="B73" s="3" t="s">
        <v>4</v>
      </c>
      <c r="C73" s="32">
        <v>23379.38</v>
      </c>
      <c r="D73" s="32">
        <v>23720.95</v>
      </c>
      <c r="E73" s="1"/>
    </row>
    <row r="74" spans="2:5">
      <c r="B74" s="79" t="s">
        <v>8</v>
      </c>
      <c r="C74" s="80"/>
      <c r="D74" s="81"/>
      <c r="E74" s="1">
        <f>C73-E73</f>
        <v>23379.38</v>
      </c>
    </row>
    <row r="76" spans="2:5" ht="30">
      <c r="B76" s="90" t="s">
        <v>14</v>
      </c>
      <c r="C76" s="81"/>
      <c r="D76" s="8" t="s">
        <v>17</v>
      </c>
      <c r="E76" s="3"/>
    </row>
    <row r="77" spans="2:5">
      <c r="B77" s="90" t="s">
        <v>15</v>
      </c>
      <c r="C77" s="81"/>
      <c r="D77" s="1">
        <v>0</v>
      </c>
      <c r="E77" s="1"/>
    </row>
    <row r="78" spans="2:5">
      <c r="B78" s="82"/>
      <c r="C78" s="81"/>
      <c r="D78" s="1">
        <v>0</v>
      </c>
      <c r="E78" s="1"/>
    </row>
    <row r="79" spans="2:5">
      <c r="B79" s="82"/>
      <c r="C79" s="81"/>
      <c r="D79" s="1">
        <v>0</v>
      </c>
      <c r="E79" s="1"/>
    </row>
    <row r="80" spans="2:5">
      <c r="B80" s="90" t="s">
        <v>16</v>
      </c>
      <c r="C80" s="81"/>
      <c r="D80" s="1">
        <v>0</v>
      </c>
      <c r="E80" s="1"/>
    </row>
    <row r="81" spans="2:5">
      <c r="B81" s="82"/>
      <c r="C81" s="81"/>
      <c r="D81" s="12"/>
      <c r="E81" s="1"/>
    </row>
    <row r="82" spans="2:5">
      <c r="B82" s="82"/>
      <c r="C82" s="81"/>
      <c r="D82" s="1">
        <v>0</v>
      </c>
      <c r="E82" s="1"/>
    </row>
    <row r="83" spans="2:5">
      <c r="B83" s="91" t="s">
        <v>19</v>
      </c>
      <c r="C83" s="81"/>
      <c r="D83" s="1">
        <v>0</v>
      </c>
      <c r="E83" s="1"/>
    </row>
    <row r="84" spans="2:5">
      <c r="B84" s="82"/>
      <c r="C84" s="81"/>
      <c r="D84" s="1">
        <v>0</v>
      </c>
      <c r="E84" s="1"/>
    </row>
    <row r="85" spans="2:5">
      <c r="B85" s="82"/>
      <c r="C85" s="81"/>
      <c r="D85" s="1"/>
      <c r="E85" s="1"/>
    </row>
    <row r="86" spans="2:5">
      <c r="B86" s="82"/>
      <c r="C86" s="81"/>
      <c r="D86" s="1">
        <v>0</v>
      </c>
      <c r="E86" s="1"/>
    </row>
    <row r="87" spans="2:5">
      <c r="B87" s="86" t="s">
        <v>20</v>
      </c>
      <c r="C87" s="87"/>
      <c r="D87" s="1">
        <v>0</v>
      </c>
      <c r="E87" s="1"/>
    </row>
    <row r="88" spans="2:5">
      <c r="B88" s="82"/>
      <c r="C88" s="81"/>
      <c r="D88" s="1">
        <v>0</v>
      </c>
      <c r="E88" s="1"/>
    </row>
    <row r="89" spans="2:5">
      <c r="B89" s="82"/>
      <c r="C89" s="81"/>
      <c r="D89" s="1">
        <v>0</v>
      </c>
      <c r="E89" s="1"/>
    </row>
    <row r="90" spans="2:5">
      <c r="B90" s="89" t="s">
        <v>18</v>
      </c>
      <c r="C90" s="81"/>
      <c r="D90" s="3">
        <f>SUM(D77:D89)</f>
        <v>0</v>
      </c>
      <c r="E90" s="1"/>
    </row>
    <row r="91" spans="2:5">
      <c r="B91" s="7"/>
      <c r="C91" s="7"/>
      <c r="D91" s="7"/>
      <c r="E91" s="7"/>
    </row>
    <row r="92" spans="2:5">
      <c r="B92" t="s">
        <v>9</v>
      </c>
    </row>
    <row r="93" spans="2:5">
      <c r="B93" t="s">
        <v>10</v>
      </c>
      <c r="C93" t="s">
        <v>11</v>
      </c>
    </row>
  </sheetData>
  <mergeCells count="56">
    <mergeCell ref="B89:C89"/>
    <mergeCell ref="B90:C90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59:C59"/>
    <mergeCell ref="B74:D74"/>
    <mergeCell ref="B76:C76"/>
    <mergeCell ref="B77:C77"/>
    <mergeCell ref="B78:C78"/>
    <mergeCell ref="B54:C54"/>
    <mergeCell ref="B55:C55"/>
    <mergeCell ref="B56:C56"/>
    <mergeCell ref="B57:C57"/>
    <mergeCell ref="B58:C58"/>
    <mergeCell ref="B49:C49"/>
    <mergeCell ref="B50:C50"/>
    <mergeCell ref="B51:C51"/>
    <mergeCell ref="B53:C53"/>
    <mergeCell ref="B52:C52"/>
    <mergeCell ref="B43:D43"/>
    <mergeCell ref="B45:C45"/>
    <mergeCell ref="B46:C46"/>
    <mergeCell ref="B47:C47"/>
    <mergeCell ref="B48:C48"/>
    <mergeCell ref="B26:C26"/>
    <mergeCell ref="B27:C27"/>
    <mergeCell ref="B13:C13"/>
    <mergeCell ref="B14:C14"/>
    <mergeCell ref="B17:C17"/>
    <mergeCell ref="B23:C23"/>
    <mergeCell ref="B20:C20"/>
    <mergeCell ref="B19:C19"/>
    <mergeCell ref="G23:H23"/>
    <mergeCell ref="B24:C24"/>
    <mergeCell ref="G24:H24"/>
    <mergeCell ref="B25:C25"/>
    <mergeCell ref="G25:H25"/>
    <mergeCell ref="G20:H20"/>
    <mergeCell ref="B21:C21"/>
    <mergeCell ref="G21:H21"/>
    <mergeCell ref="B22:C22"/>
    <mergeCell ref="G22:H22"/>
    <mergeCell ref="G19:H19"/>
    <mergeCell ref="B11:D11"/>
    <mergeCell ref="B15:C15"/>
    <mergeCell ref="B16:C16"/>
    <mergeCell ref="B18:C18"/>
    <mergeCell ref="G18:H18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E194"/>
  <sheetViews>
    <sheetView topLeftCell="A148" workbookViewId="0">
      <selection activeCell="C162" sqref="C162"/>
    </sheetView>
  </sheetViews>
  <sheetFormatPr defaultRowHeight="15"/>
  <cols>
    <col min="2" max="2" width="29.28515625" customWidth="1"/>
    <col min="3" max="3" width="17.42578125" customWidth="1"/>
    <col min="4" max="4" width="12.5703125" customWidth="1"/>
    <col min="5" max="5" width="13" customWidth="1"/>
  </cols>
  <sheetData>
    <row r="2" spans="2:5" ht="15.75">
      <c r="C2" s="4" t="s">
        <v>5</v>
      </c>
    </row>
    <row r="3" spans="2:5" ht="15.75">
      <c r="C3" s="4" t="s">
        <v>6</v>
      </c>
      <c r="D3" s="4"/>
    </row>
    <row r="4" spans="2:5">
      <c r="B4" s="5" t="s">
        <v>7</v>
      </c>
      <c r="C4" s="5"/>
      <c r="D4" s="5"/>
      <c r="E4" s="5"/>
    </row>
    <row r="5" spans="2:5">
      <c r="B5" s="5"/>
      <c r="C5" s="5" t="s">
        <v>52</v>
      </c>
      <c r="D5" s="5"/>
      <c r="E5" s="5"/>
    </row>
    <row r="6" spans="2:5">
      <c r="B6" t="s">
        <v>23</v>
      </c>
      <c r="C6" t="s">
        <v>37</v>
      </c>
      <c r="D6" s="6">
        <v>1</v>
      </c>
    </row>
    <row r="9" spans="2:5" ht="30">
      <c r="B9" s="1" t="s">
        <v>0</v>
      </c>
      <c r="C9" s="2" t="s">
        <v>1</v>
      </c>
      <c r="D9" s="2" t="s">
        <v>2</v>
      </c>
      <c r="E9" s="2" t="s">
        <v>3</v>
      </c>
    </row>
    <row r="10" spans="2:5">
      <c r="B10" s="3" t="s">
        <v>4</v>
      </c>
      <c r="C10" s="32">
        <v>73060.14</v>
      </c>
      <c r="D10" s="32">
        <v>65318.91</v>
      </c>
      <c r="E10" s="1">
        <v>106190.98999999999</v>
      </c>
    </row>
    <row r="11" spans="2:5">
      <c r="B11" s="79" t="s">
        <v>8</v>
      </c>
      <c r="C11" s="80"/>
      <c r="D11" s="81"/>
      <c r="E11" s="1">
        <f>C10-E10</f>
        <v>-33130.849999999991</v>
      </c>
    </row>
    <row r="13" spans="2:5" ht="30">
      <c r="B13" s="90" t="s">
        <v>14</v>
      </c>
      <c r="C13" s="81"/>
      <c r="D13" s="8" t="s">
        <v>17</v>
      </c>
      <c r="E13" s="3"/>
    </row>
    <row r="14" spans="2:5">
      <c r="B14" s="90" t="s">
        <v>15</v>
      </c>
      <c r="C14" s="81"/>
      <c r="D14" s="1">
        <v>0</v>
      </c>
      <c r="E14" s="1"/>
    </row>
    <row r="15" spans="2:5" ht="15.75">
      <c r="B15" s="82" t="s">
        <v>223</v>
      </c>
      <c r="C15" s="81"/>
      <c r="D15" s="17">
        <v>6603.81</v>
      </c>
      <c r="E15" s="1"/>
    </row>
    <row r="16" spans="2:5">
      <c r="B16" s="82"/>
      <c r="C16" s="81"/>
      <c r="D16" s="1">
        <v>0</v>
      </c>
      <c r="E16" s="1"/>
    </row>
    <row r="17" spans="2:5">
      <c r="B17" s="90" t="s">
        <v>16</v>
      </c>
      <c r="C17" s="81"/>
      <c r="D17" s="1">
        <v>0</v>
      </c>
      <c r="E17" s="1"/>
    </row>
    <row r="18" spans="2:5">
      <c r="B18" s="82" t="s">
        <v>224</v>
      </c>
      <c r="C18" s="81"/>
      <c r="D18" s="15">
        <v>8894.58</v>
      </c>
      <c r="E18" s="1"/>
    </row>
    <row r="19" spans="2:5">
      <c r="B19" s="82" t="s">
        <v>225</v>
      </c>
      <c r="C19" s="81"/>
      <c r="D19" s="1">
        <v>31074</v>
      </c>
      <c r="E19" s="1"/>
    </row>
    <row r="20" spans="2:5">
      <c r="B20" s="91" t="s">
        <v>19</v>
      </c>
      <c r="C20" s="81"/>
      <c r="D20" s="1">
        <v>0</v>
      </c>
      <c r="E20" s="1"/>
    </row>
    <row r="21" spans="2:5">
      <c r="B21" s="82" t="s">
        <v>140</v>
      </c>
      <c r="C21" s="81"/>
      <c r="D21" s="15">
        <v>59618.6</v>
      </c>
      <c r="E21" s="1"/>
    </row>
    <row r="22" spans="2:5">
      <c r="B22" s="82"/>
      <c r="C22" s="81"/>
      <c r="D22" s="1"/>
      <c r="E22" s="1"/>
    </row>
    <row r="23" spans="2:5">
      <c r="B23" s="82"/>
      <c r="C23" s="81"/>
      <c r="D23" s="1">
        <v>0</v>
      </c>
      <c r="E23" s="1"/>
    </row>
    <row r="24" spans="2:5">
      <c r="B24" s="86" t="s">
        <v>20</v>
      </c>
      <c r="C24" s="87"/>
      <c r="D24" s="1">
        <v>0</v>
      </c>
      <c r="E24" s="1"/>
    </row>
    <row r="25" spans="2:5" ht="15.75">
      <c r="B25" s="82"/>
      <c r="C25" s="81"/>
      <c r="D25" s="19"/>
      <c r="E25" s="1"/>
    </row>
    <row r="26" spans="2:5">
      <c r="B26" s="82"/>
      <c r="C26" s="81"/>
      <c r="D26" s="15"/>
      <c r="E26" s="1"/>
    </row>
    <row r="27" spans="2:5">
      <c r="B27" s="89" t="s">
        <v>18</v>
      </c>
      <c r="C27" s="81"/>
      <c r="D27" s="3">
        <f>SUM(D14:D26)</f>
        <v>106190.98999999999</v>
      </c>
      <c r="E27" s="1"/>
    </row>
    <row r="28" spans="2:5">
      <c r="B28" s="7"/>
      <c r="C28" s="7"/>
      <c r="D28" s="7"/>
      <c r="E28" s="7"/>
    </row>
    <row r="29" spans="2:5">
      <c r="B29" t="s">
        <v>9</v>
      </c>
    </row>
    <row r="30" spans="2:5">
      <c r="B30" t="s">
        <v>10</v>
      </c>
      <c r="C30" t="s">
        <v>11</v>
      </c>
    </row>
    <row r="33" spans="2:5" ht="15.75">
      <c r="C33" s="4" t="s">
        <v>5</v>
      </c>
    </row>
    <row r="34" spans="2:5" ht="15.75">
      <c r="C34" s="4" t="s">
        <v>6</v>
      </c>
      <c r="D34" s="4"/>
    </row>
    <row r="35" spans="2:5">
      <c r="B35" s="5" t="s">
        <v>7</v>
      </c>
      <c r="C35" s="5"/>
      <c r="D35" s="5"/>
      <c r="E35" s="5"/>
    </row>
    <row r="36" spans="2:5">
      <c r="B36" s="5"/>
      <c r="C36" s="5" t="s">
        <v>52</v>
      </c>
      <c r="D36" s="5"/>
      <c r="E36" s="5"/>
    </row>
    <row r="37" spans="2:5">
      <c r="B37" t="s">
        <v>23</v>
      </c>
      <c r="C37" t="s">
        <v>37</v>
      </c>
      <c r="D37" s="6">
        <v>3</v>
      </c>
    </row>
    <row r="40" spans="2:5" ht="30">
      <c r="B40" s="1" t="s">
        <v>0</v>
      </c>
      <c r="C40" s="2" t="s">
        <v>1</v>
      </c>
      <c r="D40" s="2" t="s">
        <v>2</v>
      </c>
      <c r="E40" s="2" t="s">
        <v>3</v>
      </c>
    </row>
    <row r="41" spans="2:5">
      <c r="B41" s="3" t="s">
        <v>4</v>
      </c>
      <c r="C41" s="32">
        <v>30527.94</v>
      </c>
      <c r="D41" s="32">
        <v>27658.35</v>
      </c>
      <c r="E41" s="1">
        <v>14377.190000000002</v>
      </c>
    </row>
    <row r="42" spans="2:5">
      <c r="B42" s="79" t="s">
        <v>8</v>
      </c>
      <c r="C42" s="80"/>
      <c r="D42" s="81"/>
      <c r="E42" s="1">
        <f>C41-E41</f>
        <v>16150.749999999996</v>
      </c>
    </row>
    <row r="44" spans="2:5" ht="30">
      <c r="B44" s="90" t="s">
        <v>14</v>
      </c>
      <c r="C44" s="81"/>
      <c r="D44" s="8" t="s">
        <v>17</v>
      </c>
      <c r="E44" s="3"/>
    </row>
    <row r="45" spans="2:5">
      <c r="B45" s="90" t="s">
        <v>15</v>
      </c>
      <c r="C45" s="81"/>
      <c r="D45" s="1">
        <v>0</v>
      </c>
      <c r="E45" s="1"/>
    </row>
    <row r="46" spans="2:5">
      <c r="B46" s="82" t="s">
        <v>228</v>
      </c>
      <c r="C46" s="81"/>
      <c r="D46" s="1">
        <v>3268.67</v>
      </c>
      <c r="E46" s="1"/>
    </row>
    <row r="47" spans="2:5">
      <c r="B47" s="82"/>
      <c r="C47" s="81"/>
      <c r="D47" s="1">
        <v>0</v>
      </c>
      <c r="E47" s="1"/>
    </row>
    <row r="48" spans="2:5">
      <c r="B48" s="90" t="s">
        <v>16</v>
      </c>
      <c r="C48" s="81"/>
      <c r="D48" s="1">
        <v>0</v>
      </c>
      <c r="E48" s="1"/>
    </row>
    <row r="49" spans="2:5">
      <c r="B49" s="82" t="s">
        <v>226</v>
      </c>
      <c r="C49" s="81"/>
      <c r="D49" s="12">
        <v>5689.29</v>
      </c>
      <c r="E49" s="1"/>
    </row>
    <row r="50" spans="2:5">
      <c r="B50" s="82" t="s">
        <v>227</v>
      </c>
      <c r="C50" s="81"/>
      <c r="D50" s="37">
        <v>2360.23</v>
      </c>
      <c r="E50" s="1"/>
    </row>
    <row r="51" spans="2:5">
      <c r="B51" s="91" t="s">
        <v>19</v>
      </c>
      <c r="C51" s="81"/>
      <c r="D51" s="58">
        <v>0</v>
      </c>
      <c r="E51" s="1"/>
    </row>
    <row r="52" spans="2:5">
      <c r="B52" s="82"/>
      <c r="C52" s="81"/>
      <c r="D52" s="37"/>
      <c r="E52" s="1"/>
    </row>
    <row r="53" spans="2:5">
      <c r="B53" s="82"/>
      <c r="C53" s="81"/>
      <c r="D53" s="58"/>
      <c r="E53" s="1"/>
    </row>
    <row r="54" spans="2:5">
      <c r="B54" s="82"/>
      <c r="C54" s="81"/>
      <c r="D54" s="70"/>
      <c r="E54" s="1"/>
    </row>
    <row r="55" spans="2:5">
      <c r="B55" s="86" t="s">
        <v>20</v>
      </c>
      <c r="C55" s="87"/>
      <c r="D55" s="58">
        <v>0</v>
      </c>
      <c r="E55" s="1"/>
    </row>
    <row r="56" spans="2:5">
      <c r="B56" s="82" t="s">
        <v>63</v>
      </c>
      <c r="C56" s="81"/>
      <c r="D56" s="43">
        <f>'[1]тар. с площ.'!$K$432+'[1]тар. с площ.'!$K$433</f>
        <v>3059</v>
      </c>
      <c r="E56" s="1"/>
    </row>
    <row r="57" spans="2:5">
      <c r="B57" s="82"/>
      <c r="C57" s="81"/>
      <c r="D57" s="1">
        <v>0</v>
      </c>
      <c r="E57" s="1"/>
    </row>
    <row r="58" spans="2:5">
      <c r="B58" s="89" t="s">
        <v>18</v>
      </c>
      <c r="C58" s="81"/>
      <c r="D58" s="3">
        <f>SUM(D45:D57)</f>
        <v>14377.189999999999</v>
      </c>
      <c r="E58" s="1"/>
    </row>
    <row r="59" spans="2:5">
      <c r="B59" s="7"/>
      <c r="C59" s="7"/>
      <c r="D59" s="7"/>
      <c r="E59" s="7"/>
    </row>
    <row r="60" spans="2:5">
      <c r="B60" t="s">
        <v>9</v>
      </c>
    </row>
    <row r="61" spans="2:5">
      <c r="B61" t="s">
        <v>10</v>
      </c>
      <c r="C61" t="s">
        <v>11</v>
      </c>
    </row>
    <row r="64" spans="2:5" ht="15.75">
      <c r="C64" s="4" t="s">
        <v>5</v>
      </c>
    </row>
    <row r="65" spans="2:5" ht="15.75">
      <c r="C65" s="4" t="s">
        <v>6</v>
      </c>
      <c r="D65" s="4"/>
    </row>
    <row r="66" spans="2:5">
      <c r="B66" s="5" t="s">
        <v>7</v>
      </c>
      <c r="C66" s="5"/>
      <c r="D66" s="5"/>
      <c r="E66" s="5"/>
    </row>
    <row r="67" spans="2:5">
      <c r="B67" s="5"/>
      <c r="C67" s="5" t="s">
        <v>55</v>
      </c>
      <c r="D67" s="5"/>
      <c r="E67" s="5"/>
    </row>
    <row r="68" spans="2:5">
      <c r="B68" t="s">
        <v>23</v>
      </c>
      <c r="C68" t="s">
        <v>37</v>
      </c>
      <c r="D68" s="6" t="s">
        <v>13</v>
      </c>
    </row>
    <row r="71" spans="2:5" ht="30">
      <c r="B71" s="1" t="s">
        <v>0</v>
      </c>
      <c r="C71" s="2" t="s">
        <v>1</v>
      </c>
      <c r="D71" s="2" t="s">
        <v>2</v>
      </c>
      <c r="E71" s="2" t="s">
        <v>3</v>
      </c>
    </row>
    <row r="72" spans="2:5">
      <c r="B72" s="3" t="s">
        <v>4</v>
      </c>
      <c r="C72" s="51">
        <v>23155.98</v>
      </c>
      <c r="D72" s="51">
        <v>20930.439999999999</v>
      </c>
      <c r="E72" s="1">
        <v>4061.9599999999991</v>
      </c>
    </row>
    <row r="73" spans="2:5">
      <c r="B73" s="79" t="s">
        <v>8</v>
      </c>
      <c r="C73" s="80"/>
      <c r="D73" s="81"/>
      <c r="E73" s="1">
        <f>C72-E72</f>
        <v>19094.02</v>
      </c>
    </row>
    <row r="75" spans="2:5" ht="30">
      <c r="B75" s="90" t="s">
        <v>14</v>
      </c>
      <c r="C75" s="81"/>
      <c r="D75" s="8" t="s">
        <v>17</v>
      </c>
      <c r="E75" s="3"/>
    </row>
    <row r="76" spans="2:5">
      <c r="B76" s="90" t="s">
        <v>15</v>
      </c>
      <c r="C76" s="81"/>
      <c r="D76" s="1">
        <v>0</v>
      </c>
      <c r="E76" s="1"/>
    </row>
    <row r="77" spans="2:5">
      <c r="B77" s="82"/>
      <c r="C77" s="81"/>
      <c r="D77" s="1">
        <v>0</v>
      </c>
      <c r="E77" s="1"/>
    </row>
    <row r="78" spans="2:5">
      <c r="B78" s="82"/>
      <c r="C78" s="81"/>
      <c r="D78" s="1">
        <v>0</v>
      </c>
      <c r="E78" s="1"/>
    </row>
    <row r="79" spans="2:5">
      <c r="B79" s="90" t="s">
        <v>16</v>
      </c>
      <c r="C79" s="81"/>
      <c r="D79" s="1">
        <v>0</v>
      </c>
      <c r="E79" s="1"/>
    </row>
    <row r="80" spans="2:5">
      <c r="B80" s="82" t="s">
        <v>157</v>
      </c>
      <c r="C80" s="81"/>
      <c r="D80" s="1">
        <v>575.86</v>
      </c>
      <c r="E80" s="1"/>
    </row>
    <row r="81" spans="2:5">
      <c r="B81" s="82"/>
      <c r="C81" s="81"/>
      <c r="D81" s="1">
        <v>0</v>
      </c>
      <c r="E81" s="1"/>
    </row>
    <row r="82" spans="2:5">
      <c r="B82" s="91" t="s">
        <v>19</v>
      </c>
      <c r="C82" s="81"/>
      <c r="D82" s="1">
        <v>0</v>
      </c>
      <c r="E82" s="1"/>
    </row>
    <row r="83" spans="2:5">
      <c r="B83" s="82" t="s">
        <v>229</v>
      </c>
      <c r="C83" s="81"/>
      <c r="D83" s="1">
        <v>3264.1</v>
      </c>
      <c r="E83" s="1"/>
    </row>
    <row r="84" spans="2:5">
      <c r="B84" s="82"/>
      <c r="C84" s="81"/>
      <c r="D84" s="1"/>
      <c r="E84" s="1"/>
    </row>
    <row r="85" spans="2:5">
      <c r="B85" s="82"/>
      <c r="C85" s="81"/>
      <c r="D85" s="1">
        <v>0</v>
      </c>
      <c r="E85" s="1"/>
    </row>
    <row r="86" spans="2:5">
      <c r="B86" s="86" t="s">
        <v>20</v>
      </c>
      <c r="C86" s="87"/>
      <c r="D86" s="1">
        <v>0</v>
      </c>
      <c r="E86" s="1"/>
    </row>
    <row r="87" spans="2:5">
      <c r="B87" s="82" t="s">
        <v>63</v>
      </c>
      <c r="C87" s="81"/>
      <c r="D87" s="69">
        <v>222</v>
      </c>
      <c r="E87" s="1"/>
    </row>
    <row r="88" spans="2:5">
      <c r="B88" s="82"/>
      <c r="C88" s="81"/>
      <c r="D88" s="1">
        <v>0</v>
      </c>
      <c r="E88" s="1"/>
    </row>
    <row r="89" spans="2:5">
      <c r="B89" s="89" t="s">
        <v>18</v>
      </c>
      <c r="C89" s="81"/>
      <c r="D89" s="3">
        <f>SUM(D76:D88)</f>
        <v>4061.96</v>
      </c>
      <c r="E89" s="1"/>
    </row>
    <row r="90" spans="2:5">
      <c r="B90" s="7"/>
      <c r="C90" s="7"/>
      <c r="D90" s="7"/>
      <c r="E90" s="7"/>
    </row>
    <row r="91" spans="2:5">
      <c r="B91" t="s">
        <v>9</v>
      </c>
    </row>
    <row r="92" spans="2:5">
      <c r="B92" t="s">
        <v>10</v>
      </c>
      <c r="C92" t="s">
        <v>11</v>
      </c>
    </row>
    <row r="96" spans="2:5" ht="15.75">
      <c r="C96" s="4" t="s">
        <v>5</v>
      </c>
    </row>
    <row r="97" spans="2:5" ht="15.75">
      <c r="C97" s="4" t="s">
        <v>6</v>
      </c>
      <c r="D97" s="4"/>
    </row>
    <row r="98" spans="2:5">
      <c r="B98" s="5" t="s">
        <v>7</v>
      </c>
      <c r="C98" s="5"/>
      <c r="D98" s="5"/>
      <c r="E98" s="5"/>
    </row>
    <row r="99" spans="2:5">
      <c r="B99" s="5"/>
      <c r="C99" s="5" t="s">
        <v>52</v>
      </c>
      <c r="D99" s="5"/>
      <c r="E99" s="5"/>
    </row>
    <row r="100" spans="2:5">
      <c r="B100" t="s">
        <v>23</v>
      </c>
      <c r="C100" t="s">
        <v>37</v>
      </c>
      <c r="D100" s="6">
        <v>4</v>
      </c>
    </row>
    <row r="103" spans="2:5" ht="30">
      <c r="B103" s="1" t="s">
        <v>0</v>
      </c>
      <c r="C103" s="2" t="s">
        <v>1</v>
      </c>
      <c r="D103" s="2" t="s">
        <v>2</v>
      </c>
      <c r="E103" s="2" t="s">
        <v>3</v>
      </c>
    </row>
    <row r="104" spans="2:5">
      <c r="B104" s="3" t="s">
        <v>4</v>
      </c>
      <c r="C104" s="32">
        <v>30220.5</v>
      </c>
      <c r="D104" s="32">
        <v>32057.03</v>
      </c>
      <c r="E104" s="1">
        <v>6486</v>
      </c>
    </row>
    <row r="105" spans="2:5">
      <c r="B105" s="79" t="s">
        <v>8</v>
      </c>
      <c r="C105" s="80"/>
      <c r="D105" s="81"/>
      <c r="E105" s="1">
        <f>C104-E104</f>
        <v>23734.5</v>
      </c>
    </row>
    <row r="107" spans="2:5" ht="30">
      <c r="B107" s="90" t="s">
        <v>14</v>
      </c>
      <c r="C107" s="81"/>
      <c r="D107" s="8" t="s">
        <v>17</v>
      </c>
      <c r="E107" s="3"/>
    </row>
    <row r="108" spans="2:5">
      <c r="B108" s="90" t="s">
        <v>15</v>
      </c>
      <c r="C108" s="81"/>
      <c r="D108" s="1">
        <v>0</v>
      </c>
      <c r="E108" s="1"/>
    </row>
    <row r="109" spans="2:5">
      <c r="B109" s="82"/>
      <c r="C109" s="81"/>
      <c r="D109" s="1">
        <v>0</v>
      </c>
      <c r="E109" s="1"/>
    </row>
    <row r="110" spans="2:5">
      <c r="B110" s="82"/>
      <c r="C110" s="81"/>
      <c r="D110" s="1">
        <v>0</v>
      </c>
      <c r="E110" s="1"/>
    </row>
    <row r="111" spans="2:5">
      <c r="B111" s="90" t="s">
        <v>16</v>
      </c>
      <c r="C111" s="81"/>
      <c r="D111" s="1">
        <v>0</v>
      </c>
      <c r="E111" s="1"/>
    </row>
    <row r="112" spans="2:5">
      <c r="B112" s="82" t="s">
        <v>230</v>
      </c>
      <c r="C112" s="81"/>
      <c r="D112" s="1">
        <v>2070</v>
      </c>
      <c r="E112" s="1"/>
    </row>
    <row r="113" spans="2:5">
      <c r="B113" s="82"/>
      <c r="C113" s="81"/>
      <c r="D113" s="1">
        <v>0</v>
      </c>
      <c r="E113" s="1"/>
    </row>
    <row r="114" spans="2:5">
      <c r="B114" s="91" t="s">
        <v>19</v>
      </c>
      <c r="C114" s="81"/>
      <c r="D114" s="1">
        <v>0</v>
      </c>
      <c r="E114" s="1"/>
    </row>
    <row r="115" spans="2:5">
      <c r="B115" s="82"/>
      <c r="C115" s="81"/>
      <c r="D115" s="15"/>
      <c r="E115" s="1"/>
    </row>
    <row r="116" spans="2:5">
      <c r="B116" s="82"/>
      <c r="C116" s="81"/>
      <c r="D116" s="1"/>
      <c r="E116" s="1"/>
    </row>
    <row r="117" spans="2:5">
      <c r="B117" s="82"/>
      <c r="C117" s="81"/>
      <c r="D117" s="1">
        <v>0</v>
      </c>
      <c r="E117" s="1"/>
    </row>
    <row r="118" spans="2:5">
      <c r="B118" s="86" t="s">
        <v>20</v>
      </c>
      <c r="C118" s="87"/>
      <c r="D118" s="1">
        <v>0</v>
      </c>
      <c r="E118" s="1"/>
    </row>
    <row r="119" spans="2:5">
      <c r="B119" s="82" t="s">
        <v>63</v>
      </c>
      <c r="C119" s="81"/>
      <c r="D119" s="69">
        <v>4416</v>
      </c>
      <c r="E119" s="1"/>
    </row>
    <row r="120" spans="2:5" ht="15.75">
      <c r="B120" s="82"/>
      <c r="C120" s="81"/>
      <c r="D120" s="19"/>
      <c r="E120" s="1"/>
    </row>
    <row r="121" spans="2:5">
      <c r="B121" s="82"/>
      <c r="C121" s="81"/>
      <c r="D121" s="15"/>
      <c r="E121" s="1"/>
    </row>
    <row r="122" spans="2:5">
      <c r="B122" s="89" t="s">
        <v>18</v>
      </c>
      <c r="C122" s="81"/>
      <c r="D122" s="3">
        <f>SUM(D108:D121)</f>
        <v>6486</v>
      </c>
      <c r="E122" s="1"/>
    </row>
    <row r="123" spans="2:5">
      <c r="B123" s="7"/>
      <c r="C123" s="7"/>
      <c r="D123" s="7"/>
      <c r="E123" s="7"/>
    </row>
    <row r="124" spans="2:5">
      <c r="B124" t="s">
        <v>9</v>
      </c>
    </row>
    <row r="125" spans="2:5">
      <c r="B125" t="s">
        <v>10</v>
      </c>
      <c r="C125" t="s">
        <v>11</v>
      </c>
    </row>
    <row r="130" spans="2:5" ht="15.75">
      <c r="C130" s="4" t="s">
        <v>5</v>
      </c>
    </row>
    <row r="131" spans="2:5" ht="15.75">
      <c r="C131" s="4" t="s">
        <v>6</v>
      </c>
      <c r="D131" s="4"/>
    </row>
    <row r="132" spans="2:5">
      <c r="B132" s="5" t="s">
        <v>7</v>
      </c>
      <c r="C132" s="5"/>
      <c r="D132" s="5"/>
      <c r="E132" s="5"/>
    </row>
    <row r="133" spans="2:5">
      <c r="B133" s="5"/>
      <c r="C133" s="5" t="s">
        <v>52</v>
      </c>
      <c r="D133" s="5"/>
      <c r="E133" s="5"/>
    </row>
    <row r="134" spans="2:5">
      <c r="B134" t="s">
        <v>23</v>
      </c>
      <c r="C134" t="s">
        <v>37</v>
      </c>
      <c r="D134" s="6">
        <v>5</v>
      </c>
    </row>
    <row r="137" spans="2:5" ht="30">
      <c r="B137" s="1" t="s">
        <v>0</v>
      </c>
      <c r="C137" s="2" t="s">
        <v>1</v>
      </c>
      <c r="D137" s="2" t="s">
        <v>2</v>
      </c>
      <c r="E137" s="2" t="s">
        <v>3</v>
      </c>
    </row>
    <row r="138" spans="2:5">
      <c r="B138" s="3" t="s">
        <v>4</v>
      </c>
      <c r="C138" s="32">
        <v>104393.82</v>
      </c>
      <c r="D138" s="32">
        <f>88616.09+3486.09</f>
        <v>92102.18</v>
      </c>
      <c r="E138" s="1">
        <v>72949.94</v>
      </c>
    </row>
    <row r="139" spans="2:5">
      <c r="B139" s="79" t="s">
        <v>8</v>
      </c>
      <c r="C139" s="80"/>
      <c r="D139" s="81"/>
      <c r="E139" s="1">
        <f>C138-E138</f>
        <v>31443.880000000005</v>
      </c>
    </row>
    <row r="141" spans="2:5" ht="30">
      <c r="B141" s="90" t="s">
        <v>14</v>
      </c>
      <c r="C141" s="81"/>
      <c r="D141" s="8" t="s">
        <v>17</v>
      </c>
      <c r="E141" s="3"/>
    </row>
    <row r="142" spans="2:5">
      <c r="B142" s="90" t="s">
        <v>15</v>
      </c>
      <c r="C142" s="81"/>
      <c r="D142" s="1">
        <v>0</v>
      </c>
      <c r="E142" s="1"/>
    </row>
    <row r="143" spans="2:5">
      <c r="B143" s="82"/>
      <c r="C143" s="81"/>
      <c r="D143" s="1">
        <v>0</v>
      </c>
      <c r="E143" s="1"/>
    </row>
    <row r="144" spans="2:5">
      <c r="B144" s="82"/>
      <c r="C144" s="81"/>
      <c r="D144" s="1">
        <v>0</v>
      </c>
      <c r="E144" s="1"/>
    </row>
    <row r="145" spans="2:5">
      <c r="B145" s="90" t="s">
        <v>16</v>
      </c>
      <c r="C145" s="81"/>
      <c r="D145" s="1">
        <v>0</v>
      </c>
      <c r="E145" s="1"/>
    </row>
    <row r="146" spans="2:5">
      <c r="B146" s="82" t="s">
        <v>231</v>
      </c>
      <c r="C146" s="81"/>
      <c r="D146" s="12">
        <v>68000</v>
      </c>
      <c r="E146" s="1"/>
    </row>
    <row r="147" spans="2:5">
      <c r="B147" s="82" t="s">
        <v>62</v>
      </c>
      <c r="C147" s="81"/>
      <c r="D147" s="15">
        <f>'[1]тар. с площ.'!$K$447+'[1]тар. с площ.'!$K$448</f>
        <v>1415.94</v>
      </c>
      <c r="E147" s="1"/>
    </row>
    <row r="148" spans="2:5">
      <c r="B148" s="91" t="s">
        <v>19</v>
      </c>
      <c r="C148" s="81"/>
      <c r="D148" s="1">
        <v>0</v>
      </c>
      <c r="E148" s="1"/>
    </row>
    <row r="149" spans="2:5">
      <c r="B149" s="82"/>
      <c r="C149" s="81"/>
      <c r="D149" s="15"/>
      <c r="E149" s="1"/>
    </row>
    <row r="150" spans="2:5">
      <c r="B150" s="82"/>
      <c r="C150" s="81"/>
      <c r="D150" s="15"/>
      <c r="E150" s="1"/>
    </row>
    <row r="151" spans="2:5">
      <c r="B151" s="82"/>
      <c r="C151" s="81"/>
      <c r="D151" s="1">
        <v>0</v>
      </c>
      <c r="E151" s="1"/>
    </row>
    <row r="152" spans="2:5">
      <c r="B152" s="86" t="s">
        <v>20</v>
      </c>
      <c r="C152" s="87"/>
      <c r="D152" s="1">
        <v>0</v>
      </c>
      <c r="E152" s="1"/>
    </row>
    <row r="153" spans="2:5">
      <c r="B153" s="82" t="s">
        <v>63</v>
      </c>
      <c r="C153" s="81"/>
      <c r="D153" s="1">
        <v>3534</v>
      </c>
      <c r="E153" s="1"/>
    </row>
    <row r="154" spans="2:5">
      <c r="B154" s="82"/>
      <c r="C154" s="81"/>
      <c r="D154" s="1">
        <v>0</v>
      </c>
      <c r="E154" s="1"/>
    </row>
    <row r="155" spans="2:5">
      <c r="B155" s="89" t="s">
        <v>18</v>
      </c>
      <c r="C155" s="81"/>
      <c r="D155" s="3">
        <f>SUM(D142:D154)</f>
        <v>72949.94</v>
      </c>
      <c r="E155" s="1"/>
    </row>
    <row r="156" spans="2:5">
      <c r="B156" s="7"/>
      <c r="C156" s="7"/>
      <c r="D156" s="7"/>
      <c r="E156" s="7"/>
    </row>
    <row r="157" spans="2:5">
      <c r="B157" t="s">
        <v>9</v>
      </c>
    </row>
    <row r="158" spans="2:5">
      <c r="B158" t="s">
        <v>10</v>
      </c>
      <c r="C158" t="s">
        <v>11</v>
      </c>
    </row>
    <row r="162" spans="2:5" ht="15.75">
      <c r="C162" s="4" t="s">
        <v>5</v>
      </c>
    </row>
    <row r="163" spans="2:5" ht="15.75">
      <c r="C163" s="4" t="s">
        <v>6</v>
      </c>
      <c r="D163" s="4"/>
    </row>
    <row r="164" spans="2:5">
      <c r="B164" s="5" t="s">
        <v>7</v>
      </c>
      <c r="C164" s="5"/>
      <c r="D164" s="5"/>
      <c r="E164" s="5"/>
    </row>
    <row r="165" spans="2:5">
      <c r="B165" s="5"/>
      <c r="C165" s="5" t="s">
        <v>52</v>
      </c>
      <c r="D165" s="5"/>
      <c r="E165" s="5"/>
    </row>
    <row r="166" spans="2:5">
      <c r="B166" t="s">
        <v>23</v>
      </c>
      <c r="C166" t="s">
        <v>37</v>
      </c>
      <c r="D166" s="6">
        <v>7</v>
      </c>
    </row>
    <row r="169" spans="2:5" ht="30">
      <c r="B169" s="1" t="s">
        <v>0</v>
      </c>
      <c r="C169" s="2" t="s">
        <v>1</v>
      </c>
      <c r="D169" s="2" t="s">
        <v>2</v>
      </c>
      <c r="E169" s="2" t="s">
        <v>3</v>
      </c>
    </row>
    <row r="170" spans="2:5">
      <c r="B170" s="3" t="s">
        <v>4</v>
      </c>
      <c r="C170" s="32">
        <v>98320.62</v>
      </c>
      <c r="D170" s="32">
        <v>94138.89</v>
      </c>
      <c r="E170" s="1">
        <v>63475.830000000016</v>
      </c>
    </row>
    <row r="171" spans="2:5">
      <c r="B171" s="79" t="s">
        <v>8</v>
      </c>
      <c r="C171" s="80"/>
      <c r="D171" s="81"/>
      <c r="E171" s="1">
        <f>C170-E170</f>
        <v>34844.789999999979</v>
      </c>
    </row>
    <row r="173" spans="2:5" ht="30">
      <c r="B173" s="90" t="s">
        <v>14</v>
      </c>
      <c r="C173" s="81"/>
      <c r="D173" s="8" t="s">
        <v>17</v>
      </c>
      <c r="E173" s="3"/>
    </row>
    <row r="174" spans="2:5">
      <c r="B174" s="90" t="s">
        <v>15</v>
      </c>
      <c r="C174" s="81"/>
      <c r="D174" s="1">
        <v>0</v>
      </c>
      <c r="E174" s="1"/>
    </row>
    <row r="175" spans="2:5">
      <c r="B175" s="82" t="s">
        <v>234</v>
      </c>
      <c r="C175" s="81"/>
      <c r="D175" s="69">
        <v>3477.89</v>
      </c>
      <c r="E175" s="1"/>
    </row>
    <row r="176" spans="2:5">
      <c r="B176" s="82"/>
      <c r="C176" s="81"/>
      <c r="D176" s="72"/>
      <c r="E176" s="1"/>
    </row>
    <row r="177" spans="2:5">
      <c r="B177" s="90" t="s">
        <v>16</v>
      </c>
      <c r="C177" s="81"/>
      <c r="D177" s="57">
        <v>0</v>
      </c>
      <c r="E177" s="1"/>
    </row>
    <row r="178" spans="2:5">
      <c r="B178" s="82" t="s">
        <v>22</v>
      </c>
      <c r="C178" s="81"/>
      <c r="D178" s="69">
        <v>45758</v>
      </c>
      <c r="E178" s="1"/>
    </row>
    <row r="179" spans="2:5">
      <c r="B179" s="82" t="s">
        <v>233</v>
      </c>
      <c r="C179" s="81"/>
      <c r="D179" s="12">
        <v>3759.09</v>
      </c>
      <c r="E179" s="1"/>
    </row>
    <row r="180" spans="2:5">
      <c r="B180" s="82" t="s">
        <v>73</v>
      </c>
      <c r="C180" s="81"/>
      <c r="D180" s="24">
        <v>3888.7</v>
      </c>
      <c r="E180" s="1"/>
    </row>
    <row r="181" spans="2:5" ht="15.75">
      <c r="B181" s="82"/>
      <c r="C181" s="81"/>
      <c r="D181" s="17"/>
      <c r="E181" s="1"/>
    </row>
    <row r="182" spans="2:5" ht="15.75">
      <c r="B182" s="82"/>
      <c r="C182" s="81"/>
      <c r="D182" s="17"/>
      <c r="E182" s="1"/>
    </row>
    <row r="183" spans="2:5">
      <c r="B183" s="82"/>
      <c r="C183" s="81"/>
      <c r="D183" s="24"/>
      <c r="E183" s="1"/>
    </row>
    <row r="184" spans="2:5">
      <c r="B184" s="91" t="s">
        <v>19</v>
      </c>
      <c r="C184" s="81"/>
      <c r="D184" s="1">
        <v>0</v>
      </c>
      <c r="E184" s="1"/>
    </row>
    <row r="185" spans="2:5">
      <c r="B185" s="82" t="s">
        <v>232</v>
      </c>
      <c r="C185" s="81"/>
      <c r="D185" s="1">
        <v>6592.15</v>
      </c>
      <c r="E185" s="1"/>
    </row>
    <row r="186" spans="2:5">
      <c r="B186" s="82"/>
      <c r="C186" s="81"/>
      <c r="D186" s="1"/>
      <c r="E186" s="1"/>
    </row>
    <row r="187" spans="2:5">
      <c r="B187" s="82"/>
      <c r="C187" s="81"/>
      <c r="D187" s="1">
        <v>0</v>
      </c>
      <c r="E187" s="1"/>
    </row>
    <row r="188" spans="2:5">
      <c r="B188" s="86" t="s">
        <v>20</v>
      </c>
      <c r="C188" s="87"/>
      <c r="D188" s="1">
        <v>0</v>
      </c>
      <c r="E188" s="1"/>
    </row>
    <row r="189" spans="2:5">
      <c r="B189" s="82"/>
      <c r="C189" s="81"/>
      <c r="D189" s="1"/>
      <c r="E189" s="1"/>
    </row>
    <row r="190" spans="2:5">
      <c r="B190" s="82"/>
      <c r="C190" s="81"/>
      <c r="D190" s="15"/>
      <c r="E190" s="1"/>
    </row>
    <row r="191" spans="2:5">
      <c r="B191" s="89" t="s">
        <v>18</v>
      </c>
      <c r="C191" s="81"/>
      <c r="D191" s="3">
        <f>SUM(D174:D190)</f>
        <v>63475.829999999994</v>
      </c>
      <c r="E191" s="1"/>
    </row>
    <row r="192" spans="2:5">
      <c r="B192" s="7"/>
      <c r="C192" s="7"/>
      <c r="D192" s="7"/>
      <c r="E192" s="7"/>
    </row>
    <row r="193" spans="2:3">
      <c r="B193" t="s">
        <v>9</v>
      </c>
    </row>
    <row r="194" spans="2:3">
      <c r="B194" t="s">
        <v>10</v>
      </c>
      <c r="C194" t="s">
        <v>11</v>
      </c>
    </row>
  </sheetData>
  <mergeCells count="101">
    <mergeCell ref="B23:C23"/>
    <mergeCell ref="B11:D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50:C50"/>
    <mergeCell ref="B24:C24"/>
    <mergeCell ref="B25:C25"/>
    <mergeCell ref="B26:C26"/>
    <mergeCell ref="B27:C27"/>
    <mergeCell ref="B42:D42"/>
    <mergeCell ref="B44:C44"/>
    <mergeCell ref="B45:C45"/>
    <mergeCell ref="B46:C46"/>
    <mergeCell ref="B47:C47"/>
    <mergeCell ref="B48:C48"/>
    <mergeCell ref="B49:C49"/>
    <mergeCell ref="B77:C77"/>
    <mergeCell ref="B51:C51"/>
    <mergeCell ref="B52:C52"/>
    <mergeCell ref="B53:C53"/>
    <mergeCell ref="B54:C54"/>
    <mergeCell ref="B55:C55"/>
    <mergeCell ref="B56:C56"/>
    <mergeCell ref="B57:C57"/>
    <mergeCell ref="B58:C58"/>
    <mergeCell ref="B73:D73"/>
    <mergeCell ref="B75:C75"/>
    <mergeCell ref="B76:C76"/>
    <mergeCell ref="B89:C89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117:C117"/>
    <mergeCell ref="B105:D105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47:C147"/>
    <mergeCell ref="B118:C118"/>
    <mergeCell ref="B119:C119"/>
    <mergeCell ref="B121:C121"/>
    <mergeCell ref="B122:C122"/>
    <mergeCell ref="B139:D139"/>
    <mergeCell ref="B141:C141"/>
    <mergeCell ref="B142:C142"/>
    <mergeCell ref="B143:C143"/>
    <mergeCell ref="B144:C144"/>
    <mergeCell ref="B145:C145"/>
    <mergeCell ref="B146:C146"/>
    <mergeCell ref="B120:C120"/>
    <mergeCell ref="B175:C17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71:D171"/>
    <mergeCell ref="B173:C173"/>
    <mergeCell ref="B174:C174"/>
    <mergeCell ref="B191:C191"/>
    <mergeCell ref="B176:C176"/>
    <mergeCell ref="B177:C177"/>
    <mergeCell ref="B178:C178"/>
    <mergeCell ref="B179:C179"/>
    <mergeCell ref="B184:C184"/>
    <mergeCell ref="B185:C185"/>
    <mergeCell ref="B186:C186"/>
    <mergeCell ref="B187:C187"/>
    <mergeCell ref="B188:C188"/>
    <mergeCell ref="B189:C189"/>
    <mergeCell ref="B190:C190"/>
    <mergeCell ref="B180:C180"/>
    <mergeCell ref="B183:C183"/>
    <mergeCell ref="B181:C181"/>
    <mergeCell ref="B182:C18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E923"/>
  <sheetViews>
    <sheetView topLeftCell="A887" workbookViewId="0">
      <selection activeCell="C893" sqref="C893"/>
    </sheetView>
  </sheetViews>
  <sheetFormatPr defaultRowHeight="15"/>
  <cols>
    <col min="2" max="2" width="31" customWidth="1"/>
    <col min="3" max="3" width="16.28515625" customWidth="1"/>
    <col min="4" max="4" width="11.7109375" customWidth="1"/>
    <col min="5" max="5" width="12.5703125" customWidth="1"/>
  </cols>
  <sheetData>
    <row r="2" spans="2:5" ht="15.75">
      <c r="C2" s="4" t="s">
        <v>5</v>
      </c>
    </row>
    <row r="3" spans="2:5" ht="15.75">
      <c r="C3" s="4" t="s">
        <v>6</v>
      </c>
      <c r="D3" s="4"/>
    </row>
    <row r="4" spans="2:5">
      <c r="B4" s="5" t="s">
        <v>7</v>
      </c>
      <c r="C4" s="5"/>
      <c r="D4" s="5"/>
      <c r="E4" s="5"/>
    </row>
    <row r="5" spans="2:5">
      <c r="B5" s="5"/>
      <c r="C5" s="5" t="s">
        <v>52</v>
      </c>
      <c r="D5" s="5"/>
      <c r="E5" s="5"/>
    </row>
    <row r="6" spans="2:5">
      <c r="B6" t="s">
        <v>23</v>
      </c>
      <c r="C6" t="s">
        <v>38</v>
      </c>
      <c r="D6" s="6">
        <v>1</v>
      </c>
    </row>
    <row r="9" spans="2:5" ht="30">
      <c r="B9" s="1" t="s">
        <v>0</v>
      </c>
      <c r="C9" s="2" t="s">
        <v>1</v>
      </c>
      <c r="D9" s="2" t="s">
        <v>2</v>
      </c>
      <c r="E9" s="2" t="s">
        <v>3</v>
      </c>
    </row>
    <row r="10" spans="2:5">
      <c r="B10" s="3" t="s">
        <v>4</v>
      </c>
      <c r="C10" s="32">
        <v>24205.38</v>
      </c>
      <c r="D10" s="32">
        <v>22159.3</v>
      </c>
      <c r="E10" s="1">
        <v>796.86000000000058</v>
      </c>
    </row>
    <row r="11" spans="2:5">
      <c r="B11" s="79" t="s">
        <v>8</v>
      </c>
      <c r="C11" s="80"/>
      <c r="D11" s="81"/>
      <c r="E11" s="1">
        <f>C10-E10</f>
        <v>23408.52</v>
      </c>
    </row>
    <row r="13" spans="2:5" ht="30">
      <c r="B13" s="90" t="s">
        <v>14</v>
      </c>
      <c r="C13" s="81"/>
      <c r="D13" s="8" t="s">
        <v>17</v>
      </c>
      <c r="E13" s="3"/>
    </row>
    <row r="14" spans="2:5">
      <c r="B14" s="90" t="s">
        <v>15</v>
      </c>
      <c r="C14" s="81"/>
      <c r="D14" s="1">
        <v>0</v>
      </c>
      <c r="E14" s="1"/>
    </row>
    <row r="15" spans="2:5">
      <c r="B15" s="82"/>
      <c r="C15" s="81"/>
      <c r="D15" s="1">
        <v>0</v>
      </c>
      <c r="E15" s="1"/>
    </row>
    <row r="16" spans="2:5">
      <c r="B16" s="82"/>
      <c r="C16" s="81"/>
      <c r="D16" s="1">
        <v>0</v>
      </c>
      <c r="E16" s="1"/>
    </row>
    <row r="17" spans="2:5">
      <c r="B17" s="90" t="s">
        <v>16</v>
      </c>
      <c r="C17" s="81"/>
      <c r="D17" s="1">
        <v>0</v>
      </c>
      <c r="E17" s="1"/>
    </row>
    <row r="18" spans="2:5">
      <c r="B18" s="82" t="s">
        <v>235</v>
      </c>
      <c r="C18" s="81"/>
      <c r="D18" s="1">
        <v>648.86</v>
      </c>
      <c r="E18" s="1"/>
    </row>
    <row r="19" spans="2:5">
      <c r="B19" s="82"/>
      <c r="C19" s="81"/>
      <c r="D19" s="1">
        <v>0</v>
      </c>
      <c r="E19" s="1"/>
    </row>
    <row r="20" spans="2:5">
      <c r="B20" s="91" t="s">
        <v>19</v>
      </c>
      <c r="C20" s="81"/>
      <c r="D20" s="1">
        <v>0</v>
      </c>
      <c r="E20" s="1"/>
    </row>
    <row r="21" spans="2:5">
      <c r="B21" s="82"/>
      <c r="C21" s="81"/>
      <c r="D21" s="1">
        <v>0</v>
      </c>
      <c r="E21" s="1"/>
    </row>
    <row r="22" spans="2:5">
      <c r="B22" s="82"/>
      <c r="C22" s="81"/>
      <c r="D22" s="1"/>
      <c r="E22" s="1"/>
    </row>
    <row r="23" spans="2:5">
      <c r="B23" s="82"/>
      <c r="C23" s="81"/>
      <c r="D23" s="1">
        <v>0</v>
      </c>
      <c r="E23" s="1"/>
    </row>
    <row r="24" spans="2:5">
      <c r="B24" s="86" t="s">
        <v>20</v>
      </c>
      <c r="C24" s="87"/>
      <c r="D24" s="1">
        <v>0</v>
      </c>
      <c r="E24" s="1"/>
    </row>
    <row r="25" spans="2:5">
      <c r="B25" s="82" t="s">
        <v>63</v>
      </c>
      <c r="C25" s="81"/>
      <c r="D25" s="1">
        <v>148</v>
      </c>
      <c r="E25" s="1"/>
    </row>
    <row r="26" spans="2:5">
      <c r="B26" s="82"/>
      <c r="C26" s="81"/>
      <c r="D26" s="1">
        <v>0</v>
      </c>
      <c r="E26" s="1"/>
    </row>
    <row r="27" spans="2:5">
      <c r="B27" s="89" t="s">
        <v>18</v>
      </c>
      <c r="C27" s="81"/>
      <c r="D27" s="3">
        <f>SUM(D14:D26)</f>
        <v>796.86</v>
      </c>
      <c r="E27" s="1"/>
    </row>
    <row r="28" spans="2:5">
      <c r="B28" s="7"/>
      <c r="C28" s="7"/>
      <c r="D28" s="7"/>
      <c r="E28" s="7"/>
    </row>
    <row r="29" spans="2:5">
      <c r="B29" t="s">
        <v>9</v>
      </c>
    </row>
    <row r="30" spans="2:5">
      <c r="B30" t="s">
        <v>10</v>
      </c>
      <c r="C30" t="s">
        <v>11</v>
      </c>
    </row>
    <row r="32" spans="2:5" ht="15.75">
      <c r="C32" s="4" t="s">
        <v>5</v>
      </c>
    </row>
    <row r="33" spans="2:5" ht="15.75">
      <c r="C33" s="4" t="s">
        <v>6</v>
      </c>
      <c r="D33" s="4"/>
    </row>
    <row r="34" spans="2:5">
      <c r="B34" s="5" t="s">
        <v>7</v>
      </c>
      <c r="C34" s="5"/>
      <c r="D34" s="5"/>
      <c r="E34" s="5"/>
    </row>
    <row r="35" spans="2:5">
      <c r="B35" s="5"/>
      <c r="C35" s="5" t="s">
        <v>52</v>
      </c>
      <c r="D35" s="5"/>
      <c r="E35" s="5"/>
    </row>
    <row r="36" spans="2:5">
      <c r="B36" t="s">
        <v>23</v>
      </c>
      <c r="C36" t="s">
        <v>38</v>
      </c>
      <c r="D36" s="6">
        <v>2</v>
      </c>
    </row>
    <row r="39" spans="2:5" ht="30">
      <c r="B39" s="1" t="s">
        <v>0</v>
      </c>
      <c r="C39" s="2" t="s">
        <v>1</v>
      </c>
      <c r="D39" s="2" t="s">
        <v>2</v>
      </c>
      <c r="E39" s="2" t="s">
        <v>3</v>
      </c>
    </row>
    <row r="40" spans="2:5">
      <c r="B40" s="3" t="s">
        <v>4</v>
      </c>
      <c r="C40" s="32">
        <v>20836.62</v>
      </c>
      <c r="D40" s="32">
        <v>19192.28</v>
      </c>
      <c r="E40" s="1">
        <v>39688.35</v>
      </c>
    </row>
    <row r="41" spans="2:5">
      <c r="B41" s="79" t="s">
        <v>8</v>
      </c>
      <c r="C41" s="80"/>
      <c r="D41" s="81"/>
      <c r="E41" s="1">
        <f>C40-E40</f>
        <v>-18851.73</v>
      </c>
    </row>
    <row r="43" spans="2:5" ht="30">
      <c r="B43" s="90" t="s">
        <v>14</v>
      </c>
      <c r="C43" s="81"/>
      <c r="D43" s="8" t="s">
        <v>17</v>
      </c>
      <c r="E43" s="3"/>
    </row>
    <row r="44" spans="2:5">
      <c r="B44" s="90" t="s">
        <v>15</v>
      </c>
      <c r="C44" s="81"/>
      <c r="D44" s="1">
        <v>0</v>
      </c>
      <c r="E44" s="1"/>
    </row>
    <row r="45" spans="2:5">
      <c r="B45" s="82"/>
      <c r="C45" s="81"/>
      <c r="D45" s="1">
        <v>0</v>
      </c>
      <c r="E45" s="1"/>
    </row>
    <row r="46" spans="2:5">
      <c r="B46" s="82"/>
      <c r="C46" s="81"/>
      <c r="D46" s="1">
        <v>0</v>
      </c>
      <c r="E46" s="1"/>
    </row>
    <row r="47" spans="2:5">
      <c r="B47" s="90" t="s">
        <v>16</v>
      </c>
      <c r="C47" s="81"/>
      <c r="D47" s="1">
        <v>0</v>
      </c>
      <c r="E47" s="1"/>
    </row>
    <row r="48" spans="2:5">
      <c r="B48" s="82" t="s">
        <v>236</v>
      </c>
      <c r="C48" s="81"/>
      <c r="D48" s="37">
        <v>4027</v>
      </c>
      <c r="E48" s="1"/>
    </row>
    <row r="49" spans="2:5">
      <c r="B49" s="82"/>
      <c r="C49" s="81"/>
      <c r="D49" s="1">
        <v>0</v>
      </c>
      <c r="E49" s="1"/>
    </row>
    <row r="50" spans="2:5">
      <c r="B50" s="91" t="s">
        <v>19</v>
      </c>
      <c r="C50" s="81"/>
      <c r="D50" s="1">
        <v>0</v>
      </c>
      <c r="E50" s="1"/>
    </row>
    <row r="51" spans="2:5">
      <c r="B51" s="82" t="s">
        <v>57</v>
      </c>
      <c r="C51" s="81"/>
      <c r="D51" s="1">
        <v>34385.82</v>
      </c>
      <c r="E51" s="1"/>
    </row>
    <row r="52" spans="2:5">
      <c r="B52" s="82" t="s">
        <v>75</v>
      </c>
      <c r="C52" s="81"/>
      <c r="D52" s="1">
        <v>1275.53</v>
      </c>
      <c r="E52" s="1"/>
    </row>
    <row r="53" spans="2:5">
      <c r="B53" s="82"/>
      <c r="C53" s="81"/>
      <c r="D53" s="1">
        <v>0</v>
      </c>
      <c r="E53" s="1"/>
    </row>
    <row r="54" spans="2:5">
      <c r="B54" s="86" t="s">
        <v>20</v>
      </c>
      <c r="C54" s="87"/>
      <c r="D54" s="1">
        <v>0</v>
      </c>
      <c r="E54" s="1"/>
    </row>
    <row r="55" spans="2:5" ht="15.75">
      <c r="B55" s="82"/>
      <c r="C55" s="81"/>
      <c r="D55" s="19"/>
      <c r="E55" s="1"/>
    </row>
    <row r="56" spans="2:5">
      <c r="B56" s="82"/>
      <c r="C56" s="81"/>
      <c r="D56" s="1">
        <v>0</v>
      </c>
      <c r="E56" s="1"/>
    </row>
    <row r="57" spans="2:5">
      <c r="B57" s="89" t="s">
        <v>18</v>
      </c>
      <c r="C57" s="81"/>
      <c r="D57" s="3">
        <f>SUM(D44:D56)</f>
        <v>39688.35</v>
      </c>
      <c r="E57" s="1"/>
    </row>
    <row r="58" spans="2:5">
      <c r="B58" s="7"/>
      <c r="C58" s="7"/>
      <c r="D58" s="7"/>
      <c r="E58" s="7"/>
    </row>
    <row r="59" spans="2:5">
      <c r="B59" t="s">
        <v>9</v>
      </c>
    </row>
    <row r="60" spans="2:5">
      <c r="B60" t="s">
        <v>10</v>
      </c>
      <c r="C60" t="s">
        <v>11</v>
      </c>
    </row>
    <row r="63" spans="2:5" ht="15.75">
      <c r="C63" s="4" t="s">
        <v>5</v>
      </c>
    </row>
    <row r="64" spans="2:5" ht="15.75">
      <c r="C64" s="4" t="s">
        <v>6</v>
      </c>
      <c r="D64" s="4"/>
    </row>
    <row r="65" spans="2:5">
      <c r="B65" s="5" t="s">
        <v>7</v>
      </c>
      <c r="C65" s="5"/>
      <c r="D65" s="5"/>
      <c r="E65" s="5"/>
    </row>
    <row r="66" spans="2:5">
      <c r="B66" s="5"/>
      <c r="C66" s="5" t="s">
        <v>52</v>
      </c>
      <c r="D66" s="5"/>
      <c r="E66" s="5"/>
    </row>
    <row r="67" spans="2:5">
      <c r="B67" t="s">
        <v>23</v>
      </c>
      <c r="C67" t="s">
        <v>38</v>
      </c>
      <c r="D67" s="6">
        <v>3</v>
      </c>
    </row>
    <row r="70" spans="2:5" ht="30">
      <c r="B70" s="1" t="s">
        <v>0</v>
      </c>
      <c r="C70" s="2" t="s">
        <v>1</v>
      </c>
      <c r="D70" s="2" t="s">
        <v>2</v>
      </c>
      <c r="E70" s="2" t="s">
        <v>3</v>
      </c>
    </row>
    <row r="71" spans="2:5">
      <c r="B71" s="3" t="s">
        <v>4</v>
      </c>
      <c r="C71" s="32">
        <v>30403.02</v>
      </c>
      <c r="D71" s="32">
        <v>28853.84</v>
      </c>
      <c r="E71" s="1">
        <v>7261.5600000000013</v>
      </c>
    </row>
    <row r="72" spans="2:5">
      <c r="B72" s="79" t="s">
        <v>8</v>
      </c>
      <c r="C72" s="80"/>
      <c r="D72" s="81"/>
      <c r="E72" s="1">
        <f>C71-E71</f>
        <v>23141.46</v>
      </c>
    </row>
    <row r="74" spans="2:5" ht="30">
      <c r="B74" s="90" t="s">
        <v>14</v>
      </c>
      <c r="C74" s="81"/>
      <c r="D74" s="8" t="s">
        <v>17</v>
      </c>
      <c r="E74" s="3"/>
    </row>
    <row r="75" spans="2:5">
      <c r="B75" s="90" t="s">
        <v>15</v>
      </c>
      <c r="C75" s="81"/>
      <c r="D75" s="1">
        <v>0</v>
      </c>
      <c r="E75" s="1"/>
    </row>
    <row r="76" spans="2:5">
      <c r="B76" s="82"/>
      <c r="C76" s="81"/>
      <c r="D76" s="18"/>
      <c r="E76" s="1"/>
    </row>
    <row r="77" spans="2:5">
      <c r="B77" s="82"/>
      <c r="C77" s="81"/>
      <c r="D77" s="1"/>
      <c r="E77" s="1"/>
    </row>
    <row r="78" spans="2:5">
      <c r="B78" s="90" t="s">
        <v>16</v>
      </c>
      <c r="C78" s="81"/>
      <c r="D78" s="1">
        <v>0</v>
      </c>
      <c r="E78" s="1"/>
    </row>
    <row r="79" spans="2:5">
      <c r="B79" s="82" t="s">
        <v>119</v>
      </c>
      <c r="C79" s="81"/>
      <c r="D79" s="1">
        <v>4738.8100000000004</v>
      </c>
      <c r="E79" s="1"/>
    </row>
    <row r="80" spans="2:5">
      <c r="B80" s="82"/>
      <c r="C80" s="81"/>
      <c r="D80" s="1">
        <v>0</v>
      </c>
      <c r="E80" s="1"/>
    </row>
    <row r="81" spans="2:5">
      <c r="B81" s="91" t="s">
        <v>19</v>
      </c>
      <c r="C81" s="81"/>
      <c r="D81" s="1">
        <v>0</v>
      </c>
      <c r="E81" s="1"/>
    </row>
    <row r="82" spans="2:5">
      <c r="B82" s="82" t="s">
        <v>132</v>
      </c>
      <c r="C82" s="81"/>
      <c r="D82" s="61">
        <v>1159.75</v>
      </c>
      <c r="E82" s="1"/>
    </row>
    <row r="83" spans="2:5">
      <c r="B83" s="82"/>
      <c r="C83" s="81"/>
      <c r="D83" s="1"/>
      <c r="E83" s="1"/>
    </row>
    <row r="84" spans="2:5">
      <c r="B84" s="82"/>
      <c r="C84" s="81"/>
      <c r="D84" s="1">
        <v>0</v>
      </c>
      <c r="E84" s="1"/>
    </row>
    <row r="85" spans="2:5">
      <c r="B85" s="86" t="s">
        <v>20</v>
      </c>
      <c r="C85" s="87"/>
      <c r="D85" s="1">
        <v>0</v>
      </c>
      <c r="E85" s="1"/>
    </row>
    <row r="86" spans="2:5">
      <c r="B86" s="82" t="s">
        <v>63</v>
      </c>
      <c r="C86" s="81"/>
      <c r="D86" s="27">
        <f>'[1]тар. с площ.'!$K$465+'[1]тар. с площ.'!$K$466</f>
        <v>1363</v>
      </c>
      <c r="E86" s="1"/>
    </row>
    <row r="87" spans="2:5">
      <c r="B87" s="82"/>
      <c r="C87" s="81"/>
      <c r="D87" s="1">
        <v>0</v>
      </c>
      <c r="E87" s="1"/>
    </row>
    <row r="88" spans="2:5">
      <c r="B88" s="89" t="s">
        <v>18</v>
      </c>
      <c r="C88" s="81"/>
      <c r="D88" s="3">
        <f>SUM(D75:D87)</f>
        <v>7261.56</v>
      </c>
      <c r="E88" s="1"/>
    </row>
    <row r="89" spans="2:5">
      <c r="B89" s="7"/>
      <c r="C89" s="7"/>
      <c r="D89" s="7"/>
      <c r="E89" s="7"/>
    </row>
    <row r="90" spans="2:5">
      <c r="B90" t="s">
        <v>9</v>
      </c>
    </row>
    <row r="91" spans="2:5">
      <c r="B91" t="s">
        <v>10</v>
      </c>
      <c r="C91" t="s">
        <v>11</v>
      </c>
    </row>
    <row r="94" spans="2:5" ht="15.75">
      <c r="C94" s="4" t="s">
        <v>5</v>
      </c>
    </row>
    <row r="95" spans="2:5" ht="15.75">
      <c r="C95" s="4" t="s">
        <v>6</v>
      </c>
      <c r="D95" s="4"/>
    </row>
    <row r="96" spans="2:5">
      <c r="B96" s="5" t="s">
        <v>7</v>
      </c>
      <c r="C96" s="5"/>
      <c r="D96" s="5"/>
      <c r="E96" s="5"/>
    </row>
    <row r="97" spans="2:5">
      <c r="B97" s="5"/>
      <c r="C97" s="5" t="s">
        <v>52</v>
      </c>
      <c r="D97" s="5"/>
      <c r="E97" s="5"/>
    </row>
    <row r="98" spans="2:5">
      <c r="B98" t="s">
        <v>23</v>
      </c>
      <c r="C98" t="s">
        <v>38</v>
      </c>
      <c r="D98" s="6">
        <v>4</v>
      </c>
    </row>
    <row r="101" spans="2:5" ht="30">
      <c r="B101" s="1" t="s">
        <v>0</v>
      </c>
      <c r="C101" s="2" t="s">
        <v>1</v>
      </c>
      <c r="D101" s="2" t="s">
        <v>2</v>
      </c>
      <c r="E101" s="2" t="s">
        <v>3</v>
      </c>
    </row>
    <row r="102" spans="2:5">
      <c r="B102" s="3" t="s">
        <v>4</v>
      </c>
      <c r="C102" s="32">
        <v>23010.42</v>
      </c>
      <c r="D102" s="32">
        <v>21903.26</v>
      </c>
      <c r="E102" s="1">
        <v>0</v>
      </c>
    </row>
    <row r="103" spans="2:5">
      <c r="B103" s="79" t="s">
        <v>8</v>
      </c>
      <c r="C103" s="80"/>
      <c r="D103" s="81"/>
      <c r="E103" s="1">
        <f>C102-E102</f>
        <v>23010.42</v>
      </c>
    </row>
    <row r="105" spans="2:5" ht="30">
      <c r="B105" s="90" t="s">
        <v>14</v>
      </c>
      <c r="C105" s="81"/>
      <c r="D105" s="8" t="s">
        <v>17</v>
      </c>
      <c r="E105" s="3"/>
    </row>
    <row r="106" spans="2:5">
      <c r="B106" s="90" t="s">
        <v>15</v>
      </c>
      <c r="C106" s="81"/>
      <c r="D106" s="1">
        <v>0</v>
      </c>
      <c r="E106" s="1"/>
    </row>
    <row r="107" spans="2:5">
      <c r="B107" s="82"/>
      <c r="C107" s="81"/>
      <c r="D107" s="1">
        <v>0</v>
      </c>
      <c r="E107" s="1"/>
    </row>
    <row r="108" spans="2:5">
      <c r="B108" s="82"/>
      <c r="C108" s="81"/>
      <c r="D108" s="1">
        <v>0</v>
      </c>
      <c r="E108" s="1"/>
    </row>
    <row r="109" spans="2:5">
      <c r="B109" s="90" t="s">
        <v>16</v>
      </c>
      <c r="C109" s="81"/>
      <c r="D109" s="1">
        <v>0</v>
      </c>
      <c r="E109" s="1"/>
    </row>
    <row r="110" spans="2:5">
      <c r="B110" s="82"/>
      <c r="C110" s="81"/>
      <c r="D110" s="12"/>
      <c r="E110" s="1"/>
    </row>
    <row r="111" spans="2:5" ht="15.75">
      <c r="B111" s="82"/>
      <c r="C111" s="81"/>
      <c r="D111" s="17"/>
      <c r="E111" s="1"/>
    </row>
    <row r="112" spans="2:5">
      <c r="B112" s="91" t="s">
        <v>19</v>
      </c>
      <c r="C112" s="81"/>
      <c r="D112" s="1">
        <v>0</v>
      </c>
      <c r="E112" s="1"/>
    </row>
    <row r="113" spans="2:5">
      <c r="B113" s="82"/>
      <c r="C113" s="81"/>
      <c r="D113" s="12"/>
      <c r="E113" s="1"/>
    </row>
    <row r="114" spans="2:5">
      <c r="B114" s="82"/>
      <c r="C114" s="81"/>
      <c r="D114" s="1"/>
      <c r="E114" s="1"/>
    </row>
    <row r="115" spans="2:5">
      <c r="B115" s="82"/>
      <c r="C115" s="81"/>
      <c r="D115" s="1">
        <v>0</v>
      </c>
      <c r="E115" s="1"/>
    </row>
    <row r="116" spans="2:5">
      <c r="B116" s="86" t="s">
        <v>20</v>
      </c>
      <c r="C116" s="87"/>
      <c r="D116" s="1">
        <v>0</v>
      </c>
      <c r="E116" s="1"/>
    </row>
    <row r="117" spans="2:5" ht="15.75">
      <c r="B117" s="82"/>
      <c r="C117" s="81"/>
      <c r="D117" s="19"/>
      <c r="E117" s="1"/>
    </row>
    <row r="118" spans="2:5">
      <c r="B118" s="82"/>
      <c r="C118" s="81"/>
      <c r="D118" s="1">
        <v>0</v>
      </c>
      <c r="E118" s="1"/>
    </row>
    <row r="119" spans="2:5">
      <c r="B119" s="89" t="s">
        <v>18</v>
      </c>
      <c r="C119" s="81"/>
      <c r="D119" s="3">
        <f>SUM(D106:D118)</f>
        <v>0</v>
      </c>
      <c r="E119" s="1"/>
    </row>
    <row r="120" spans="2:5">
      <c r="B120" s="7"/>
      <c r="C120" s="7"/>
      <c r="D120" s="7"/>
      <c r="E120" s="7"/>
    </row>
    <row r="121" spans="2:5">
      <c r="B121" t="s">
        <v>9</v>
      </c>
    </row>
    <row r="122" spans="2:5">
      <c r="B122" t="s">
        <v>10</v>
      </c>
      <c r="C122" t="s">
        <v>11</v>
      </c>
    </row>
    <row r="125" spans="2:5" ht="15.75">
      <c r="C125" s="4" t="s">
        <v>5</v>
      </c>
    </row>
    <row r="126" spans="2:5" ht="15.75">
      <c r="C126" s="4" t="s">
        <v>6</v>
      </c>
      <c r="D126" s="4"/>
    </row>
    <row r="127" spans="2:5">
      <c r="B127" s="5" t="s">
        <v>7</v>
      </c>
      <c r="C127" s="5"/>
      <c r="D127" s="5"/>
      <c r="E127" s="5"/>
    </row>
    <row r="128" spans="2:5">
      <c r="B128" s="5"/>
      <c r="C128" s="5" t="s">
        <v>52</v>
      </c>
      <c r="D128" s="5"/>
      <c r="E128" s="5"/>
    </row>
    <row r="129" spans="2:5">
      <c r="B129" t="s">
        <v>23</v>
      </c>
      <c r="C129" t="s">
        <v>38</v>
      </c>
      <c r="D129" s="6">
        <v>5</v>
      </c>
    </row>
    <row r="132" spans="2:5" ht="30">
      <c r="B132" s="1" t="s">
        <v>0</v>
      </c>
      <c r="C132" s="2" t="s">
        <v>1</v>
      </c>
      <c r="D132" s="2" t="s">
        <v>2</v>
      </c>
      <c r="E132" s="2" t="s">
        <v>3</v>
      </c>
    </row>
    <row r="133" spans="2:5">
      <c r="B133" s="3" t="s">
        <v>4</v>
      </c>
      <c r="C133" s="32">
        <v>23735.21</v>
      </c>
      <c r="D133" s="32">
        <v>15739.44</v>
      </c>
      <c r="E133" s="56">
        <v>22251.19</v>
      </c>
    </row>
    <row r="134" spans="2:5">
      <c r="B134" s="79" t="s">
        <v>8</v>
      </c>
      <c r="C134" s="80"/>
      <c r="D134" s="81"/>
      <c r="E134" s="1">
        <f>C133-E133</f>
        <v>1484.0200000000004</v>
      </c>
    </row>
    <row r="136" spans="2:5" ht="30">
      <c r="B136" s="90" t="s">
        <v>14</v>
      </c>
      <c r="C136" s="81"/>
      <c r="D136" s="8" t="s">
        <v>17</v>
      </c>
      <c r="E136" s="3"/>
    </row>
    <row r="137" spans="2:5">
      <c r="B137" s="90" t="s">
        <v>15</v>
      </c>
      <c r="C137" s="81"/>
      <c r="D137" s="1">
        <v>0</v>
      </c>
      <c r="E137" s="1"/>
    </row>
    <row r="138" spans="2:5" ht="15.75">
      <c r="B138" s="82"/>
      <c r="C138" s="81"/>
      <c r="D138" s="21"/>
      <c r="E138" s="1"/>
    </row>
    <row r="139" spans="2:5" ht="15.75">
      <c r="B139" s="82"/>
      <c r="C139" s="81"/>
      <c r="D139" s="19"/>
      <c r="E139" s="1"/>
    </row>
    <row r="140" spans="2:5">
      <c r="B140" s="90" t="s">
        <v>16</v>
      </c>
      <c r="C140" s="81"/>
      <c r="D140" s="1">
        <v>0</v>
      </c>
      <c r="E140" s="1"/>
    </row>
    <row r="141" spans="2:5">
      <c r="B141" s="82" t="s">
        <v>237</v>
      </c>
      <c r="C141" s="81"/>
      <c r="D141" s="12">
        <v>5549.19</v>
      </c>
      <c r="E141" s="1"/>
    </row>
    <row r="142" spans="2:5">
      <c r="B142" s="82" t="s">
        <v>116</v>
      </c>
      <c r="C142" s="81"/>
      <c r="D142" s="1">
        <v>16554</v>
      </c>
      <c r="E142" s="1"/>
    </row>
    <row r="143" spans="2:5">
      <c r="B143" s="91" t="s">
        <v>19</v>
      </c>
      <c r="C143" s="81"/>
      <c r="D143" s="1">
        <v>0</v>
      </c>
      <c r="E143" s="1"/>
    </row>
    <row r="144" spans="2:5">
      <c r="B144" s="82"/>
      <c r="C144" s="81"/>
      <c r="D144" s="1">
        <v>0</v>
      </c>
      <c r="E144" s="1"/>
    </row>
    <row r="145" spans="2:5">
      <c r="B145" s="82"/>
      <c r="C145" s="81"/>
      <c r="D145" s="1"/>
      <c r="E145" s="1"/>
    </row>
    <row r="146" spans="2:5">
      <c r="B146" s="82"/>
      <c r="C146" s="81"/>
      <c r="D146" s="1">
        <v>0</v>
      </c>
      <c r="E146" s="1"/>
    </row>
    <row r="147" spans="2:5">
      <c r="B147" s="86" t="s">
        <v>20</v>
      </c>
      <c r="C147" s="87"/>
      <c r="D147" s="1">
        <v>0</v>
      </c>
      <c r="E147" s="1"/>
    </row>
    <row r="148" spans="2:5">
      <c r="B148" s="82" t="s">
        <v>21</v>
      </c>
      <c r="C148" s="81"/>
      <c r="D148" s="1">
        <v>148</v>
      </c>
      <c r="E148" s="1"/>
    </row>
    <row r="149" spans="2:5">
      <c r="B149" s="82"/>
      <c r="C149" s="81"/>
      <c r="D149" s="1">
        <v>0</v>
      </c>
      <c r="E149" s="1"/>
    </row>
    <row r="150" spans="2:5">
      <c r="B150" s="89" t="s">
        <v>18</v>
      </c>
      <c r="C150" s="81"/>
      <c r="D150" s="3">
        <f>SUM(D137:D149)</f>
        <v>22251.19</v>
      </c>
      <c r="E150" s="1"/>
    </row>
    <row r="151" spans="2:5">
      <c r="B151" s="7"/>
      <c r="C151" s="7"/>
      <c r="D151" s="7"/>
      <c r="E151" s="7"/>
    </row>
    <row r="152" spans="2:5">
      <c r="B152" t="s">
        <v>9</v>
      </c>
    </row>
    <row r="153" spans="2:5">
      <c r="B153" t="s">
        <v>10</v>
      </c>
      <c r="C153" t="s">
        <v>11</v>
      </c>
    </row>
    <row r="156" spans="2:5" ht="15.75">
      <c r="C156" s="4" t="s">
        <v>5</v>
      </c>
    </row>
    <row r="157" spans="2:5" ht="15.75">
      <c r="C157" s="4" t="s">
        <v>6</v>
      </c>
      <c r="D157" s="4"/>
    </row>
    <row r="158" spans="2:5">
      <c r="B158" s="5" t="s">
        <v>7</v>
      </c>
      <c r="C158" s="5"/>
      <c r="D158" s="5"/>
      <c r="E158" s="5"/>
    </row>
    <row r="159" spans="2:5">
      <c r="B159" s="5"/>
      <c r="C159" s="5" t="s">
        <v>52</v>
      </c>
      <c r="D159" s="5"/>
      <c r="E159" s="5"/>
    </row>
    <row r="160" spans="2:5">
      <c r="B160" t="s">
        <v>23</v>
      </c>
      <c r="C160" t="s">
        <v>38</v>
      </c>
      <c r="D160" s="6">
        <v>6</v>
      </c>
    </row>
    <row r="163" spans="2:5" ht="30">
      <c r="B163" s="1" t="s">
        <v>0</v>
      </c>
      <c r="C163" s="2" t="s">
        <v>1</v>
      </c>
      <c r="D163" s="2" t="s">
        <v>2</v>
      </c>
      <c r="E163" s="2" t="s">
        <v>3</v>
      </c>
    </row>
    <row r="164" spans="2:5">
      <c r="B164" s="3" t="s">
        <v>4</v>
      </c>
      <c r="C164" s="32">
        <v>20790.96</v>
      </c>
      <c r="D164" s="32">
        <v>20075.63</v>
      </c>
      <c r="E164" s="1">
        <v>0</v>
      </c>
    </row>
    <row r="165" spans="2:5">
      <c r="B165" s="79" t="s">
        <v>8</v>
      </c>
      <c r="C165" s="80"/>
      <c r="D165" s="81"/>
      <c r="E165" s="1">
        <f>C164-E164</f>
        <v>20790.96</v>
      </c>
    </row>
    <row r="167" spans="2:5" ht="30">
      <c r="B167" s="90" t="s">
        <v>14</v>
      </c>
      <c r="C167" s="81"/>
      <c r="D167" s="8" t="s">
        <v>17</v>
      </c>
      <c r="E167" s="3"/>
    </row>
    <row r="168" spans="2:5">
      <c r="B168" s="90" t="s">
        <v>15</v>
      </c>
      <c r="C168" s="81"/>
      <c r="D168" s="1">
        <v>0</v>
      </c>
      <c r="E168" s="1"/>
    </row>
    <row r="169" spans="2:5">
      <c r="B169" s="82"/>
      <c r="C169" s="81"/>
      <c r="D169" s="1">
        <v>0</v>
      </c>
      <c r="E169" s="1"/>
    </row>
    <row r="170" spans="2:5">
      <c r="B170" s="82"/>
      <c r="C170" s="81"/>
      <c r="D170" s="1">
        <v>0</v>
      </c>
      <c r="E170" s="1"/>
    </row>
    <row r="171" spans="2:5">
      <c r="B171" s="90" t="s">
        <v>16</v>
      </c>
      <c r="C171" s="81"/>
      <c r="D171" s="1">
        <v>0</v>
      </c>
      <c r="E171" s="1"/>
    </row>
    <row r="172" spans="2:5">
      <c r="B172" s="82"/>
      <c r="C172" s="81"/>
      <c r="D172" s="1">
        <v>0</v>
      </c>
      <c r="E172" s="1"/>
    </row>
    <row r="173" spans="2:5">
      <c r="B173" s="82"/>
      <c r="C173" s="81"/>
      <c r="D173" s="1">
        <v>0</v>
      </c>
      <c r="E173" s="1"/>
    </row>
    <row r="174" spans="2:5">
      <c r="B174" s="91" t="s">
        <v>19</v>
      </c>
      <c r="C174" s="81"/>
      <c r="D174" s="1">
        <v>0</v>
      </c>
      <c r="E174" s="1"/>
    </row>
    <row r="175" spans="2:5">
      <c r="B175" s="82"/>
      <c r="C175" s="81"/>
      <c r="D175" s="1">
        <v>0</v>
      </c>
      <c r="E175" s="1"/>
    </row>
    <row r="176" spans="2:5">
      <c r="B176" s="82"/>
      <c r="C176" s="81"/>
      <c r="D176" s="1"/>
      <c r="E176" s="1"/>
    </row>
    <row r="177" spans="2:5">
      <c r="B177" s="82"/>
      <c r="C177" s="81"/>
      <c r="D177" s="1">
        <v>0</v>
      </c>
      <c r="E177" s="1"/>
    </row>
    <row r="178" spans="2:5">
      <c r="B178" s="86" t="s">
        <v>20</v>
      </c>
      <c r="C178" s="87"/>
      <c r="D178" s="1">
        <v>0</v>
      </c>
      <c r="E178" s="1"/>
    </row>
    <row r="179" spans="2:5" ht="15.75">
      <c r="B179" s="82"/>
      <c r="C179" s="81"/>
      <c r="D179" s="19"/>
      <c r="E179" s="1"/>
    </row>
    <row r="180" spans="2:5">
      <c r="B180" s="82"/>
      <c r="C180" s="81"/>
      <c r="D180" s="1">
        <v>0</v>
      </c>
      <c r="E180" s="1"/>
    </row>
    <row r="181" spans="2:5">
      <c r="B181" s="89" t="s">
        <v>18</v>
      </c>
      <c r="C181" s="81"/>
      <c r="D181" s="3">
        <f>SUM(D168:D180)</f>
        <v>0</v>
      </c>
      <c r="E181" s="1"/>
    </row>
    <row r="182" spans="2:5">
      <c r="B182" s="7"/>
      <c r="C182" s="7"/>
      <c r="D182" s="7"/>
      <c r="E182" s="7"/>
    </row>
    <row r="183" spans="2:5">
      <c r="B183" t="s">
        <v>9</v>
      </c>
    </row>
    <row r="184" spans="2:5">
      <c r="B184" t="s">
        <v>10</v>
      </c>
      <c r="C184" t="s">
        <v>11</v>
      </c>
    </row>
    <row r="187" spans="2:5" ht="15.75">
      <c r="C187" s="4" t="s">
        <v>5</v>
      </c>
    </row>
    <row r="188" spans="2:5" ht="15.75">
      <c r="C188" s="4" t="s">
        <v>6</v>
      </c>
      <c r="D188" s="4"/>
    </row>
    <row r="189" spans="2:5">
      <c r="B189" s="5" t="s">
        <v>7</v>
      </c>
      <c r="C189" s="5"/>
      <c r="D189" s="5"/>
      <c r="E189" s="5"/>
    </row>
    <row r="190" spans="2:5">
      <c r="B190" s="5"/>
      <c r="C190" s="5" t="s">
        <v>52</v>
      </c>
      <c r="D190" s="5"/>
      <c r="E190" s="5"/>
    </row>
    <row r="191" spans="2:5">
      <c r="B191" t="s">
        <v>23</v>
      </c>
      <c r="C191" t="s">
        <v>38</v>
      </c>
      <c r="D191" s="6">
        <v>7</v>
      </c>
    </row>
    <row r="194" spans="2:5" ht="30">
      <c r="B194" s="1" t="s">
        <v>0</v>
      </c>
      <c r="C194" s="2" t="s">
        <v>1</v>
      </c>
      <c r="D194" s="2" t="s">
        <v>2</v>
      </c>
      <c r="E194" s="2" t="s">
        <v>3</v>
      </c>
    </row>
    <row r="195" spans="2:5">
      <c r="B195" s="3" t="s">
        <v>4</v>
      </c>
      <c r="C195" s="32">
        <v>19489.86</v>
      </c>
      <c r="D195" s="32">
        <v>19373.09</v>
      </c>
      <c r="E195" s="1">
        <v>2457.2200000000012</v>
      </c>
    </row>
    <row r="196" spans="2:5">
      <c r="B196" s="79" t="s">
        <v>8</v>
      </c>
      <c r="C196" s="80"/>
      <c r="D196" s="81"/>
      <c r="E196" s="1">
        <f>C195-E195</f>
        <v>17032.64</v>
      </c>
    </row>
    <row r="198" spans="2:5" ht="30">
      <c r="B198" s="90" t="s">
        <v>14</v>
      </c>
      <c r="C198" s="81"/>
      <c r="D198" s="8" t="s">
        <v>17</v>
      </c>
      <c r="E198" s="3"/>
    </row>
    <row r="199" spans="2:5">
      <c r="B199" s="90" t="s">
        <v>15</v>
      </c>
      <c r="C199" s="81"/>
      <c r="D199" s="1">
        <v>0</v>
      </c>
      <c r="E199" s="1"/>
    </row>
    <row r="200" spans="2:5">
      <c r="B200" s="82"/>
      <c r="C200" s="81"/>
      <c r="D200" s="1">
        <v>0</v>
      </c>
      <c r="E200" s="1"/>
    </row>
    <row r="201" spans="2:5">
      <c r="B201" s="82"/>
      <c r="C201" s="81"/>
      <c r="D201" s="1">
        <v>0</v>
      </c>
      <c r="E201" s="1"/>
    </row>
    <row r="202" spans="2:5">
      <c r="B202" s="90" t="s">
        <v>16</v>
      </c>
      <c r="C202" s="81"/>
      <c r="D202" s="1">
        <v>0</v>
      </c>
      <c r="E202" s="1"/>
    </row>
    <row r="203" spans="2:5">
      <c r="B203" s="82" t="s">
        <v>238</v>
      </c>
      <c r="C203" s="81"/>
      <c r="D203" s="12">
        <v>2457.2199999999998</v>
      </c>
      <c r="E203" s="1"/>
    </row>
    <row r="204" spans="2:5" ht="15.75">
      <c r="B204" s="82"/>
      <c r="C204" s="81"/>
      <c r="D204" s="19"/>
      <c r="E204" s="1"/>
    </row>
    <row r="205" spans="2:5">
      <c r="B205" s="91" t="s">
        <v>19</v>
      </c>
      <c r="C205" s="81"/>
      <c r="D205" s="1">
        <v>0</v>
      </c>
      <c r="E205" s="1"/>
    </row>
    <row r="206" spans="2:5">
      <c r="B206" s="82"/>
      <c r="C206" s="81"/>
      <c r="D206" s="1">
        <v>0</v>
      </c>
      <c r="E206" s="1"/>
    </row>
    <row r="207" spans="2:5">
      <c r="B207" s="82"/>
      <c r="C207" s="81"/>
      <c r="D207" s="1"/>
      <c r="E207" s="1"/>
    </row>
    <row r="208" spans="2:5">
      <c r="B208" s="82"/>
      <c r="C208" s="81"/>
      <c r="D208" s="1">
        <v>0</v>
      </c>
      <c r="E208" s="1"/>
    </row>
    <row r="209" spans="2:5">
      <c r="B209" s="86" t="s">
        <v>20</v>
      </c>
      <c r="C209" s="87"/>
      <c r="D209" s="1">
        <v>0</v>
      </c>
      <c r="E209" s="1"/>
    </row>
    <row r="210" spans="2:5" ht="15.75">
      <c r="B210" s="82"/>
      <c r="C210" s="81"/>
      <c r="D210" s="19"/>
      <c r="E210" s="1"/>
    </row>
    <row r="211" spans="2:5" ht="15.75">
      <c r="B211" s="82"/>
      <c r="C211" s="81"/>
      <c r="D211" s="22"/>
      <c r="E211" s="1"/>
    </row>
    <row r="212" spans="2:5">
      <c r="B212" s="89" t="s">
        <v>18</v>
      </c>
      <c r="C212" s="81"/>
      <c r="D212" s="23">
        <f>SUM(D199:D211)</f>
        <v>2457.2199999999998</v>
      </c>
      <c r="E212" s="1"/>
    </row>
    <row r="213" spans="2:5">
      <c r="B213" s="7"/>
      <c r="C213" s="7"/>
      <c r="D213" s="7"/>
      <c r="E213" s="7"/>
    </row>
    <row r="214" spans="2:5">
      <c r="B214" t="s">
        <v>9</v>
      </c>
    </row>
    <row r="215" spans="2:5">
      <c r="B215" t="s">
        <v>10</v>
      </c>
      <c r="C215" t="s">
        <v>11</v>
      </c>
    </row>
    <row r="218" spans="2:5" ht="15.75">
      <c r="C218" s="4" t="s">
        <v>5</v>
      </c>
    </row>
    <row r="219" spans="2:5" ht="15.75">
      <c r="C219" s="4" t="s">
        <v>6</v>
      </c>
      <c r="D219" s="4"/>
    </row>
    <row r="220" spans="2:5">
      <c r="B220" s="5" t="s">
        <v>7</v>
      </c>
      <c r="C220" s="5"/>
      <c r="D220" s="5"/>
      <c r="E220" s="5"/>
    </row>
    <row r="221" spans="2:5">
      <c r="B221" s="5"/>
      <c r="C221" s="5" t="s">
        <v>52</v>
      </c>
      <c r="D221" s="5"/>
      <c r="E221" s="5"/>
    </row>
    <row r="222" spans="2:5">
      <c r="B222" t="s">
        <v>23</v>
      </c>
      <c r="C222" t="s">
        <v>38</v>
      </c>
      <c r="D222" s="6">
        <v>8</v>
      </c>
    </row>
    <row r="225" spans="2:5" ht="30">
      <c r="B225" s="1" t="s">
        <v>0</v>
      </c>
      <c r="C225" s="2" t="s">
        <v>1</v>
      </c>
      <c r="D225" s="2" t="s">
        <v>2</v>
      </c>
      <c r="E225" s="2" t="s">
        <v>3</v>
      </c>
    </row>
    <row r="226" spans="2:5">
      <c r="B226" s="3" t="s">
        <v>4</v>
      </c>
      <c r="C226" s="32">
        <v>59904.75</v>
      </c>
      <c r="D226" s="32">
        <f>44600.64+9204.05</f>
        <v>53804.69</v>
      </c>
      <c r="E226" s="1">
        <v>74309.58</v>
      </c>
    </row>
    <row r="227" spans="2:5">
      <c r="B227" s="79" t="s">
        <v>8</v>
      </c>
      <c r="C227" s="80"/>
      <c r="D227" s="81"/>
      <c r="E227" s="1">
        <f>C226-E226</f>
        <v>-14404.830000000002</v>
      </c>
    </row>
    <row r="229" spans="2:5" ht="30">
      <c r="B229" s="90" t="s">
        <v>14</v>
      </c>
      <c r="C229" s="81"/>
      <c r="D229" s="8" t="s">
        <v>17</v>
      </c>
      <c r="E229" s="3"/>
    </row>
    <row r="230" spans="2:5">
      <c r="B230" s="90" t="s">
        <v>15</v>
      </c>
      <c r="C230" s="81"/>
      <c r="D230" s="1">
        <v>0</v>
      </c>
      <c r="E230" s="1"/>
    </row>
    <row r="231" spans="2:5">
      <c r="B231" s="82" t="s">
        <v>240</v>
      </c>
      <c r="C231" s="81"/>
      <c r="D231" s="1">
        <v>11386.02</v>
      </c>
      <c r="E231" s="1"/>
    </row>
    <row r="232" spans="2:5">
      <c r="B232" s="82"/>
      <c r="C232" s="81"/>
      <c r="D232" s="1">
        <v>0</v>
      </c>
      <c r="E232" s="1"/>
    </row>
    <row r="233" spans="2:5">
      <c r="B233" s="90" t="s">
        <v>16</v>
      </c>
      <c r="C233" s="81"/>
      <c r="D233" s="1">
        <v>0</v>
      </c>
      <c r="E233" s="1"/>
    </row>
    <row r="234" spans="2:5">
      <c r="B234" s="82" t="s">
        <v>239</v>
      </c>
      <c r="C234" s="81"/>
      <c r="D234" s="40">
        <f>'[1]тар. с площ.'!$K$480+'[1]тар. с площ.'!$K$483</f>
        <v>24000</v>
      </c>
      <c r="E234" s="1"/>
    </row>
    <row r="235" spans="2:5">
      <c r="B235" s="82" t="s">
        <v>230</v>
      </c>
      <c r="C235" s="81"/>
      <c r="D235" s="40">
        <v>1551.56</v>
      </c>
      <c r="E235" s="1"/>
    </row>
    <row r="236" spans="2:5">
      <c r="B236" s="91" t="s">
        <v>19</v>
      </c>
      <c r="C236" s="81"/>
      <c r="D236" s="1">
        <v>0</v>
      </c>
      <c r="E236" s="1"/>
    </row>
    <row r="237" spans="2:5">
      <c r="B237" s="82" t="s">
        <v>229</v>
      </c>
      <c r="C237" s="81"/>
      <c r="D237" s="1">
        <v>37372</v>
      </c>
      <c r="E237" s="1"/>
    </row>
    <row r="238" spans="2:5">
      <c r="B238" s="82"/>
      <c r="C238" s="81"/>
      <c r="D238" s="1"/>
      <c r="E238" s="1"/>
    </row>
    <row r="239" spans="2:5">
      <c r="B239" s="82"/>
      <c r="C239" s="81"/>
      <c r="D239" s="1">
        <v>0</v>
      </c>
      <c r="E239" s="1"/>
    </row>
    <row r="240" spans="2:5">
      <c r="B240" s="86" t="s">
        <v>20</v>
      </c>
      <c r="C240" s="87"/>
      <c r="D240" s="1">
        <v>0</v>
      </c>
      <c r="E240" s="1"/>
    </row>
    <row r="241" spans="2:5" ht="15.75">
      <c r="B241" s="82"/>
      <c r="C241" s="81"/>
      <c r="D241" s="19"/>
      <c r="E241" s="1"/>
    </row>
    <row r="242" spans="2:5">
      <c r="B242" s="82"/>
      <c r="C242" s="81"/>
      <c r="D242" s="1">
        <v>0</v>
      </c>
      <c r="E242" s="1"/>
    </row>
    <row r="243" spans="2:5">
      <c r="B243" s="89" t="s">
        <v>18</v>
      </c>
      <c r="C243" s="81"/>
      <c r="D243" s="3">
        <f>SUM(D230:D242)</f>
        <v>74309.58</v>
      </c>
      <c r="E243" s="1"/>
    </row>
    <row r="244" spans="2:5">
      <c r="B244" s="7"/>
      <c r="C244" s="7"/>
      <c r="D244" s="7"/>
      <c r="E244" s="7"/>
    </row>
    <row r="245" spans="2:5">
      <c r="B245" t="s">
        <v>9</v>
      </c>
    </row>
    <row r="246" spans="2:5">
      <c r="B246" t="s">
        <v>10</v>
      </c>
      <c r="C246" t="s">
        <v>11</v>
      </c>
    </row>
    <row r="249" spans="2:5" ht="15.75">
      <c r="C249" s="4" t="s">
        <v>5</v>
      </c>
    </row>
    <row r="250" spans="2:5" ht="15.75">
      <c r="C250" s="4" t="s">
        <v>6</v>
      </c>
      <c r="D250" s="4"/>
    </row>
    <row r="251" spans="2:5">
      <c r="B251" s="5" t="s">
        <v>7</v>
      </c>
      <c r="C251" s="5"/>
      <c r="D251" s="5"/>
      <c r="E251" s="5"/>
    </row>
    <row r="252" spans="2:5">
      <c r="B252" s="5"/>
      <c r="C252" s="5" t="s">
        <v>52</v>
      </c>
      <c r="D252" s="5"/>
      <c r="E252" s="5"/>
    </row>
    <row r="253" spans="2:5">
      <c r="B253" t="s">
        <v>23</v>
      </c>
      <c r="C253" t="s">
        <v>38</v>
      </c>
      <c r="D253" s="6">
        <v>9</v>
      </c>
    </row>
    <row r="256" spans="2:5" ht="30">
      <c r="B256" s="1" t="s">
        <v>0</v>
      </c>
      <c r="C256" s="2" t="s">
        <v>1</v>
      </c>
      <c r="D256" s="2" t="s">
        <v>2</v>
      </c>
      <c r="E256" s="2" t="s">
        <v>3</v>
      </c>
    </row>
    <row r="257" spans="2:5">
      <c r="B257" s="3" t="s">
        <v>4</v>
      </c>
      <c r="C257" s="32">
        <v>19844.52</v>
      </c>
      <c r="D257" s="32">
        <v>15077.21</v>
      </c>
      <c r="E257" s="1">
        <v>8905.9200000000019</v>
      </c>
    </row>
    <row r="258" spans="2:5">
      <c r="B258" s="79" t="s">
        <v>8</v>
      </c>
      <c r="C258" s="80"/>
      <c r="D258" s="81"/>
      <c r="E258" s="1">
        <f>C257-E257</f>
        <v>10938.599999999999</v>
      </c>
    </row>
    <row r="260" spans="2:5" ht="30">
      <c r="B260" s="90" t="s">
        <v>14</v>
      </c>
      <c r="C260" s="81"/>
      <c r="D260" s="8" t="s">
        <v>17</v>
      </c>
      <c r="E260" s="3"/>
    </row>
    <row r="261" spans="2:5">
      <c r="B261" s="90" t="s">
        <v>15</v>
      </c>
      <c r="C261" s="81"/>
      <c r="D261" s="1">
        <v>0</v>
      </c>
      <c r="E261" s="1"/>
    </row>
    <row r="262" spans="2:5">
      <c r="B262" s="82"/>
      <c r="C262" s="81"/>
      <c r="D262" s="1">
        <v>0</v>
      </c>
      <c r="E262" s="1"/>
    </row>
    <row r="263" spans="2:5">
      <c r="B263" s="82"/>
      <c r="C263" s="81"/>
      <c r="D263" s="1">
        <v>0</v>
      </c>
      <c r="E263" s="1"/>
    </row>
    <row r="264" spans="2:5">
      <c r="B264" s="90" t="s">
        <v>16</v>
      </c>
      <c r="C264" s="81"/>
      <c r="D264" s="57">
        <v>0</v>
      </c>
      <c r="E264" s="1"/>
    </row>
    <row r="265" spans="2:5">
      <c r="B265" s="82" t="s">
        <v>157</v>
      </c>
      <c r="C265" s="81"/>
      <c r="D265" s="69">
        <v>3112.33</v>
      </c>
      <c r="E265" s="1"/>
    </row>
    <row r="266" spans="2:5">
      <c r="B266" s="82"/>
      <c r="C266" s="81"/>
      <c r="D266" s="57">
        <v>0</v>
      </c>
      <c r="E266" s="1"/>
    </row>
    <row r="267" spans="2:5">
      <c r="B267" s="91" t="s">
        <v>19</v>
      </c>
      <c r="C267" s="81"/>
      <c r="D267" s="57">
        <v>0</v>
      </c>
      <c r="E267" s="1"/>
    </row>
    <row r="268" spans="2:5">
      <c r="B268" s="82"/>
      <c r="C268" s="81"/>
      <c r="D268" s="69"/>
      <c r="E268" s="1"/>
    </row>
    <row r="269" spans="2:5">
      <c r="B269" s="82"/>
      <c r="C269" s="81"/>
      <c r="D269" s="57"/>
      <c r="E269" s="1"/>
    </row>
    <row r="270" spans="2:5">
      <c r="B270" s="82"/>
      <c r="C270" s="81"/>
      <c r="D270" s="1">
        <v>0</v>
      </c>
      <c r="E270" s="1"/>
    </row>
    <row r="271" spans="2:5">
      <c r="B271" s="86" t="s">
        <v>20</v>
      </c>
      <c r="C271" s="87"/>
      <c r="D271" s="1">
        <v>0</v>
      </c>
      <c r="E271" s="1"/>
    </row>
    <row r="272" spans="2:5">
      <c r="B272" s="82" t="s">
        <v>215</v>
      </c>
      <c r="C272" s="81"/>
      <c r="D272" s="1">
        <v>5793.59</v>
      </c>
      <c r="E272" s="1"/>
    </row>
    <row r="273" spans="2:5">
      <c r="B273" s="82"/>
      <c r="C273" s="81"/>
      <c r="D273" s="1">
        <v>0</v>
      </c>
      <c r="E273" s="1"/>
    </row>
    <row r="274" spans="2:5">
      <c r="B274" s="89" t="s">
        <v>18</v>
      </c>
      <c r="C274" s="81"/>
      <c r="D274" s="3">
        <f>SUM(D261:D273)</f>
        <v>8905.92</v>
      </c>
      <c r="E274" s="1"/>
    </row>
    <row r="275" spans="2:5">
      <c r="B275" s="7"/>
      <c r="C275" s="7"/>
      <c r="D275" s="7"/>
      <c r="E275" s="7"/>
    </row>
    <row r="276" spans="2:5">
      <c r="B276" t="s">
        <v>9</v>
      </c>
    </row>
    <row r="277" spans="2:5">
      <c r="B277" t="s">
        <v>10</v>
      </c>
      <c r="C277" t="s">
        <v>11</v>
      </c>
    </row>
    <row r="281" spans="2:5" ht="15.75">
      <c r="C281" s="4" t="s">
        <v>5</v>
      </c>
    </row>
    <row r="282" spans="2:5" ht="15.75">
      <c r="C282" s="4" t="s">
        <v>6</v>
      </c>
      <c r="D282" s="4"/>
    </row>
    <row r="283" spans="2:5">
      <c r="B283" s="5" t="s">
        <v>7</v>
      </c>
      <c r="C283" s="5"/>
      <c r="D283" s="5"/>
      <c r="E283" s="5"/>
    </row>
    <row r="284" spans="2:5">
      <c r="B284" s="5"/>
      <c r="C284" s="5" t="s">
        <v>52</v>
      </c>
      <c r="D284" s="5"/>
      <c r="E284" s="5"/>
    </row>
    <row r="285" spans="2:5">
      <c r="B285" t="s">
        <v>23</v>
      </c>
      <c r="C285" t="s">
        <v>38</v>
      </c>
      <c r="D285" s="6">
        <v>10</v>
      </c>
    </row>
    <row r="288" spans="2:5" ht="30">
      <c r="B288" s="1" t="s">
        <v>0</v>
      </c>
      <c r="C288" s="2" t="s">
        <v>1</v>
      </c>
      <c r="D288" s="2" t="s">
        <v>2</v>
      </c>
      <c r="E288" s="2" t="s">
        <v>3</v>
      </c>
    </row>
    <row r="289" spans="2:5">
      <c r="B289" s="3" t="s">
        <v>4</v>
      </c>
      <c r="C289" s="32">
        <v>20026.98</v>
      </c>
      <c r="D289" s="32">
        <v>21690.33</v>
      </c>
      <c r="E289" s="1">
        <v>1945.3400000000001</v>
      </c>
    </row>
    <row r="290" spans="2:5">
      <c r="B290" s="79" t="s">
        <v>8</v>
      </c>
      <c r="C290" s="80"/>
      <c r="D290" s="81"/>
      <c r="E290" s="1">
        <f>C289-E289</f>
        <v>18081.64</v>
      </c>
    </row>
    <row r="292" spans="2:5" ht="30">
      <c r="B292" s="90" t="s">
        <v>14</v>
      </c>
      <c r="C292" s="81"/>
      <c r="D292" s="8" t="s">
        <v>17</v>
      </c>
      <c r="E292" s="3"/>
    </row>
    <row r="293" spans="2:5">
      <c r="B293" s="90" t="s">
        <v>15</v>
      </c>
      <c r="C293" s="81"/>
      <c r="D293" s="1">
        <v>0</v>
      </c>
      <c r="E293" s="1"/>
    </row>
    <row r="294" spans="2:5">
      <c r="B294" s="82"/>
      <c r="C294" s="81"/>
      <c r="D294" s="1">
        <v>0</v>
      </c>
      <c r="E294" s="1"/>
    </row>
    <row r="295" spans="2:5">
      <c r="B295" s="82"/>
      <c r="C295" s="81"/>
      <c r="D295" s="1">
        <v>0</v>
      </c>
      <c r="E295" s="1"/>
    </row>
    <row r="296" spans="2:5">
      <c r="B296" s="90" t="s">
        <v>16</v>
      </c>
      <c r="C296" s="81"/>
      <c r="D296" s="1">
        <v>0</v>
      </c>
      <c r="E296" s="1"/>
    </row>
    <row r="297" spans="2:5">
      <c r="B297" s="82" t="s">
        <v>241</v>
      </c>
      <c r="C297" s="81"/>
      <c r="D297" s="12">
        <v>1945.34</v>
      </c>
      <c r="E297" s="1"/>
    </row>
    <row r="298" spans="2:5" ht="15.75">
      <c r="B298" s="82"/>
      <c r="C298" s="81"/>
      <c r="D298" s="17"/>
      <c r="E298" s="1"/>
    </row>
    <row r="299" spans="2:5">
      <c r="B299" s="91" t="s">
        <v>19</v>
      </c>
      <c r="C299" s="81"/>
      <c r="D299" s="1">
        <v>0</v>
      </c>
      <c r="E299" s="1"/>
    </row>
    <row r="300" spans="2:5">
      <c r="B300" s="82"/>
      <c r="C300" s="81"/>
      <c r="D300" s="1">
        <v>0</v>
      </c>
      <c r="E300" s="1"/>
    </row>
    <row r="301" spans="2:5">
      <c r="B301" s="82"/>
      <c r="C301" s="81"/>
      <c r="D301" s="1"/>
      <c r="E301" s="1"/>
    </row>
    <row r="302" spans="2:5">
      <c r="B302" s="82"/>
      <c r="C302" s="81"/>
      <c r="D302" s="1">
        <v>0</v>
      </c>
      <c r="E302" s="1"/>
    </row>
    <row r="303" spans="2:5">
      <c r="B303" s="86" t="s">
        <v>20</v>
      </c>
      <c r="C303" s="87"/>
      <c r="D303" s="1">
        <v>0</v>
      </c>
      <c r="E303" s="1"/>
    </row>
    <row r="304" spans="2:5" ht="15.75">
      <c r="B304" s="82"/>
      <c r="C304" s="81"/>
      <c r="D304" s="19"/>
      <c r="E304" s="1"/>
    </row>
    <row r="305" spans="2:5">
      <c r="B305" s="82"/>
      <c r="C305" s="81"/>
      <c r="D305" s="1">
        <v>0</v>
      </c>
      <c r="E305" s="1"/>
    </row>
    <row r="306" spans="2:5">
      <c r="B306" s="89" t="s">
        <v>18</v>
      </c>
      <c r="C306" s="81"/>
      <c r="D306" s="3">
        <f>SUM(D293:D305)</f>
        <v>1945.34</v>
      </c>
      <c r="E306" s="1"/>
    </row>
    <row r="307" spans="2:5">
      <c r="B307" s="7"/>
      <c r="C307" s="7"/>
      <c r="D307" s="7"/>
      <c r="E307" s="7"/>
    </row>
    <row r="308" spans="2:5">
      <c r="B308" t="s">
        <v>9</v>
      </c>
    </row>
    <row r="309" spans="2:5">
      <c r="B309" t="s">
        <v>10</v>
      </c>
      <c r="C309" t="s">
        <v>11</v>
      </c>
    </row>
    <row r="312" spans="2:5" ht="15.75">
      <c r="C312" s="4" t="s">
        <v>5</v>
      </c>
    </row>
    <row r="313" spans="2:5" ht="15.75">
      <c r="C313" s="4" t="s">
        <v>6</v>
      </c>
      <c r="D313" s="4"/>
    </row>
    <row r="314" spans="2:5">
      <c r="B314" s="5" t="s">
        <v>7</v>
      </c>
      <c r="C314" s="5"/>
      <c r="D314" s="5"/>
      <c r="E314" s="5"/>
    </row>
    <row r="315" spans="2:5">
      <c r="B315" s="5"/>
      <c r="C315" s="5" t="s">
        <v>52</v>
      </c>
      <c r="D315" s="5"/>
      <c r="E315" s="5"/>
    </row>
    <row r="316" spans="2:5">
      <c r="B316" t="s">
        <v>23</v>
      </c>
      <c r="C316" t="s">
        <v>38</v>
      </c>
      <c r="D316" s="6">
        <v>11</v>
      </c>
    </row>
    <row r="319" spans="2:5" ht="30">
      <c r="B319" s="1" t="s">
        <v>0</v>
      </c>
      <c r="C319" s="2" t="s">
        <v>1</v>
      </c>
      <c r="D319" s="2" t="s">
        <v>2</v>
      </c>
      <c r="E319" s="2" t="s">
        <v>3</v>
      </c>
    </row>
    <row r="320" spans="2:5">
      <c r="B320" s="3" t="s">
        <v>4</v>
      </c>
      <c r="C320" s="32">
        <v>19290.36</v>
      </c>
      <c r="D320" s="32">
        <v>19627.22</v>
      </c>
      <c r="E320" s="1">
        <v>4590.66</v>
      </c>
    </row>
    <row r="321" spans="2:5">
      <c r="B321" s="79" t="s">
        <v>8</v>
      </c>
      <c r="C321" s="80"/>
      <c r="D321" s="81"/>
      <c r="E321" s="1">
        <f>C320-E320</f>
        <v>14699.7</v>
      </c>
    </row>
    <row r="323" spans="2:5" ht="30">
      <c r="B323" s="90" t="s">
        <v>14</v>
      </c>
      <c r="C323" s="81"/>
      <c r="D323" s="8" t="s">
        <v>17</v>
      </c>
      <c r="E323" s="3"/>
    </row>
    <row r="324" spans="2:5">
      <c r="B324" s="90" t="s">
        <v>15</v>
      </c>
      <c r="C324" s="81"/>
      <c r="D324" s="1">
        <v>0</v>
      </c>
      <c r="E324" s="1"/>
    </row>
    <row r="325" spans="2:5">
      <c r="B325" s="82"/>
      <c r="C325" s="81"/>
      <c r="D325" s="1">
        <v>0</v>
      </c>
      <c r="E325" s="1"/>
    </row>
    <row r="326" spans="2:5">
      <c r="B326" s="82"/>
      <c r="C326" s="81"/>
      <c r="D326" s="1">
        <v>0</v>
      </c>
      <c r="E326" s="1"/>
    </row>
    <row r="327" spans="2:5">
      <c r="B327" s="90" t="s">
        <v>16</v>
      </c>
      <c r="C327" s="81"/>
      <c r="D327" s="1">
        <v>0</v>
      </c>
      <c r="E327" s="1"/>
    </row>
    <row r="328" spans="2:5">
      <c r="B328" s="82"/>
      <c r="C328" s="81"/>
      <c r="D328" s="1">
        <v>0</v>
      </c>
      <c r="E328" s="1"/>
    </row>
    <row r="329" spans="2:5">
      <c r="B329" s="82"/>
      <c r="C329" s="81"/>
      <c r="D329" s="1">
        <v>0</v>
      </c>
      <c r="E329" s="1"/>
    </row>
    <row r="330" spans="2:5">
      <c r="B330" s="91" t="s">
        <v>19</v>
      </c>
      <c r="C330" s="81"/>
      <c r="D330" s="1">
        <v>0</v>
      </c>
      <c r="E330" s="1"/>
    </row>
    <row r="331" spans="2:5">
      <c r="B331" s="82" t="s">
        <v>77</v>
      </c>
      <c r="C331" s="81"/>
      <c r="D331" s="69">
        <v>1376.66</v>
      </c>
      <c r="E331" s="1"/>
    </row>
    <row r="332" spans="2:5">
      <c r="B332" s="82"/>
      <c r="C332" s="81"/>
      <c r="D332" s="1"/>
      <c r="E332" s="1"/>
    </row>
    <row r="333" spans="2:5">
      <c r="B333" s="82"/>
      <c r="C333" s="81"/>
      <c r="D333" s="1">
        <v>0</v>
      </c>
      <c r="E333" s="1"/>
    </row>
    <row r="334" spans="2:5">
      <c r="B334" s="86" t="s">
        <v>20</v>
      </c>
      <c r="C334" s="87"/>
      <c r="D334" s="1">
        <v>0</v>
      </c>
      <c r="E334" s="1"/>
    </row>
    <row r="335" spans="2:5">
      <c r="B335" s="82"/>
      <c r="C335" s="81"/>
      <c r="D335" s="1"/>
      <c r="E335" s="1"/>
    </row>
    <row r="336" spans="2:5">
      <c r="B336" s="109" t="s">
        <v>324</v>
      </c>
      <c r="C336" s="81"/>
      <c r="D336" s="1">
        <v>3214</v>
      </c>
      <c r="E336" s="1"/>
    </row>
    <row r="337" spans="2:5">
      <c r="B337" s="89" t="s">
        <v>18</v>
      </c>
      <c r="C337" s="81"/>
      <c r="D337" s="3">
        <f>SUM(D324:D336)</f>
        <v>4590.66</v>
      </c>
      <c r="E337" s="1"/>
    </row>
    <row r="338" spans="2:5">
      <c r="B338" s="7"/>
      <c r="C338" s="7"/>
      <c r="D338" s="7"/>
      <c r="E338" s="7"/>
    </row>
    <row r="339" spans="2:5">
      <c r="B339" t="s">
        <v>9</v>
      </c>
    </row>
    <row r="340" spans="2:5">
      <c r="B340" t="s">
        <v>10</v>
      </c>
      <c r="C340" t="s">
        <v>11</v>
      </c>
    </row>
    <row r="343" spans="2:5" ht="15.75">
      <c r="C343" s="4" t="s">
        <v>5</v>
      </c>
    </row>
    <row r="344" spans="2:5" ht="15.75">
      <c r="C344" s="4" t="s">
        <v>6</v>
      </c>
      <c r="D344" s="4"/>
    </row>
    <row r="345" spans="2:5">
      <c r="B345" s="5" t="s">
        <v>7</v>
      </c>
      <c r="C345" s="5"/>
      <c r="D345" s="5"/>
      <c r="E345" s="5"/>
    </row>
    <row r="346" spans="2:5">
      <c r="B346" s="5"/>
      <c r="C346" s="5" t="s">
        <v>52</v>
      </c>
      <c r="D346" s="5"/>
      <c r="E346" s="5"/>
    </row>
    <row r="347" spans="2:5">
      <c r="B347" t="s">
        <v>23</v>
      </c>
      <c r="C347" t="s">
        <v>38</v>
      </c>
      <c r="D347" s="6">
        <v>12</v>
      </c>
    </row>
    <row r="350" spans="2:5" ht="30">
      <c r="B350" s="1" t="s">
        <v>0</v>
      </c>
      <c r="C350" s="2" t="s">
        <v>1</v>
      </c>
      <c r="D350" s="2" t="s">
        <v>2</v>
      </c>
      <c r="E350" s="2" t="s">
        <v>3</v>
      </c>
    </row>
    <row r="351" spans="2:5">
      <c r="B351" s="3" t="s">
        <v>4</v>
      </c>
      <c r="C351" s="32">
        <v>20016.47</v>
      </c>
      <c r="D351" s="32">
        <f>17275.55+3190.97</f>
        <v>20466.52</v>
      </c>
      <c r="E351" s="1">
        <v>47647.53</v>
      </c>
    </row>
    <row r="352" spans="2:5">
      <c r="B352" s="79" t="s">
        <v>8</v>
      </c>
      <c r="C352" s="80"/>
      <c r="D352" s="81"/>
      <c r="E352" s="1">
        <f>C351-E351</f>
        <v>-27631.059999999998</v>
      </c>
    </row>
    <row r="354" spans="2:5" ht="30">
      <c r="B354" s="90" t="s">
        <v>14</v>
      </c>
      <c r="C354" s="81"/>
      <c r="D354" s="8" t="s">
        <v>17</v>
      </c>
      <c r="E354" s="3"/>
    </row>
    <row r="355" spans="2:5">
      <c r="B355" s="90" t="s">
        <v>15</v>
      </c>
      <c r="C355" s="81"/>
      <c r="D355" s="1">
        <v>0</v>
      </c>
      <c r="E355" s="1"/>
    </row>
    <row r="356" spans="2:5" ht="15.75">
      <c r="B356" s="82"/>
      <c r="C356" s="81"/>
      <c r="D356" s="19"/>
      <c r="E356" s="1"/>
    </row>
    <row r="357" spans="2:5">
      <c r="B357" s="82"/>
      <c r="C357" s="81"/>
      <c r="D357" s="1">
        <v>0</v>
      </c>
      <c r="E357" s="1"/>
    </row>
    <row r="358" spans="2:5">
      <c r="B358" s="90" t="s">
        <v>16</v>
      </c>
      <c r="C358" s="81"/>
      <c r="D358" s="1">
        <v>0</v>
      </c>
      <c r="E358" s="1"/>
    </row>
    <row r="359" spans="2:5">
      <c r="B359" s="82" t="s">
        <v>242</v>
      </c>
      <c r="C359" s="81"/>
      <c r="D359" s="40">
        <v>47647.53</v>
      </c>
      <c r="E359" s="1"/>
    </row>
    <row r="360" spans="2:5">
      <c r="B360" s="82"/>
      <c r="C360" s="81"/>
      <c r="D360" s="1">
        <v>0</v>
      </c>
      <c r="E360" s="1"/>
    </row>
    <row r="361" spans="2:5">
      <c r="B361" s="91" t="s">
        <v>19</v>
      </c>
      <c r="C361" s="81"/>
      <c r="D361" s="1">
        <v>0</v>
      </c>
      <c r="E361" s="1"/>
    </row>
    <row r="362" spans="2:5">
      <c r="B362" s="82"/>
      <c r="C362" s="81"/>
      <c r="D362" s="1">
        <v>0</v>
      </c>
      <c r="E362" s="1"/>
    </row>
    <row r="363" spans="2:5">
      <c r="B363" s="82"/>
      <c r="C363" s="81"/>
      <c r="D363" s="1"/>
      <c r="E363" s="1"/>
    </row>
    <row r="364" spans="2:5">
      <c r="B364" s="82"/>
      <c r="C364" s="81"/>
      <c r="D364" s="1">
        <v>0</v>
      </c>
      <c r="E364" s="1"/>
    </row>
    <row r="365" spans="2:5">
      <c r="B365" s="86" t="s">
        <v>20</v>
      </c>
      <c r="C365" s="87"/>
      <c r="D365" s="1">
        <v>0</v>
      </c>
      <c r="E365" s="1"/>
    </row>
    <row r="366" spans="2:5" ht="15.75">
      <c r="B366" s="82"/>
      <c r="C366" s="81"/>
      <c r="D366" s="19"/>
      <c r="E366" s="1"/>
    </row>
    <row r="367" spans="2:5">
      <c r="B367" s="82"/>
      <c r="C367" s="81"/>
      <c r="D367" s="1">
        <v>0</v>
      </c>
      <c r="E367" s="1"/>
    </row>
    <row r="368" spans="2:5">
      <c r="B368" s="89" t="s">
        <v>18</v>
      </c>
      <c r="C368" s="81"/>
      <c r="D368" s="3">
        <f>SUM(D355:D367)</f>
        <v>47647.53</v>
      </c>
      <c r="E368" s="1"/>
    </row>
    <row r="369" spans="2:5">
      <c r="B369" s="7"/>
      <c r="C369" s="7"/>
      <c r="D369" s="7"/>
      <c r="E369" s="7"/>
    </row>
    <row r="370" spans="2:5">
      <c r="B370" t="s">
        <v>9</v>
      </c>
    </row>
    <row r="371" spans="2:5">
      <c r="B371" t="s">
        <v>10</v>
      </c>
      <c r="C371" t="s">
        <v>11</v>
      </c>
    </row>
    <row r="374" spans="2:5" ht="15.75">
      <c r="C374" s="4" t="s">
        <v>5</v>
      </c>
    </row>
    <row r="375" spans="2:5" ht="15.75">
      <c r="C375" s="4" t="s">
        <v>6</v>
      </c>
      <c r="D375" s="4"/>
    </row>
    <row r="376" spans="2:5">
      <c r="B376" s="5" t="s">
        <v>7</v>
      </c>
      <c r="C376" s="5"/>
      <c r="D376" s="5"/>
      <c r="E376" s="5"/>
    </row>
    <row r="377" spans="2:5">
      <c r="B377" s="5"/>
      <c r="C377" s="5" t="s">
        <v>52</v>
      </c>
      <c r="D377" s="5"/>
      <c r="E377" s="5"/>
    </row>
    <row r="378" spans="2:5">
      <c r="B378" t="s">
        <v>23</v>
      </c>
      <c r="C378" t="s">
        <v>38</v>
      </c>
      <c r="D378" s="6">
        <v>13</v>
      </c>
    </row>
    <row r="381" spans="2:5" ht="30">
      <c r="B381" s="1" t="s">
        <v>0</v>
      </c>
      <c r="C381" s="2" t="s">
        <v>1</v>
      </c>
      <c r="D381" s="2" t="s">
        <v>2</v>
      </c>
      <c r="E381" s="2" t="s">
        <v>3</v>
      </c>
    </row>
    <row r="382" spans="2:5">
      <c r="B382" s="3" t="s">
        <v>4</v>
      </c>
      <c r="C382" s="32">
        <v>11771.46</v>
      </c>
      <c r="D382" s="32">
        <v>10320.83</v>
      </c>
      <c r="E382" s="1">
        <f>4956.93</f>
        <v>4956.93</v>
      </c>
    </row>
    <row r="383" spans="2:5">
      <c r="B383" s="79" t="s">
        <v>8</v>
      </c>
      <c r="C383" s="80"/>
      <c r="D383" s="81"/>
      <c r="E383" s="1">
        <f>C382-E382</f>
        <v>6814.5299999999988</v>
      </c>
    </row>
    <row r="385" spans="2:5" ht="30">
      <c r="B385" s="90" t="s">
        <v>14</v>
      </c>
      <c r="C385" s="81"/>
      <c r="D385" s="8" t="s">
        <v>17</v>
      </c>
      <c r="E385" s="3"/>
    </row>
    <row r="386" spans="2:5">
      <c r="B386" s="90" t="s">
        <v>15</v>
      </c>
      <c r="C386" s="81"/>
      <c r="D386" s="1">
        <v>0</v>
      </c>
      <c r="E386" s="1"/>
    </row>
    <row r="387" spans="2:5">
      <c r="B387" s="82"/>
      <c r="C387" s="81"/>
      <c r="D387" s="1">
        <v>0</v>
      </c>
      <c r="E387" s="1"/>
    </row>
    <row r="388" spans="2:5">
      <c r="B388" s="82"/>
      <c r="C388" s="81"/>
      <c r="D388" s="1">
        <v>0</v>
      </c>
      <c r="E388" s="1"/>
    </row>
    <row r="389" spans="2:5">
      <c r="B389" s="90" t="s">
        <v>16</v>
      </c>
      <c r="C389" s="81"/>
      <c r="D389" s="1">
        <v>0</v>
      </c>
      <c r="E389" s="1"/>
    </row>
    <row r="390" spans="2:5">
      <c r="B390" s="82" t="s">
        <v>243</v>
      </c>
      <c r="C390" s="81"/>
      <c r="D390" s="1">
        <v>4808.93</v>
      </c>
      <c r="E390" s="1"/>
    </row>
    <row r="391" spans="2:5">
      <c r="B391" s="82"/>
      <c r="C391" s="81"/>
      <c r="D391" s="1">
        <v>0</v>
      </c>
      <c r="E391" s="1"/>
    </row>
    <row r="392" spans="2:5">
      <c r="B392" s="91" t="s">
        <v>19</v>
      </c>
      <c r="C392" s="81"/>
      <c r="D392" s="1">
        <v>0</v>
      </c>
      <c r="E392" s="1"/>
    </row>
    <row r="393" spans="2:5" ht="15.75">
      <c r="B393" s="82"/>
      <c r="C393" s="81"/>
      <c r="D393" s="19"/>
      <c r="E393" s="1"/>
    </row>
    <row r="394" spans="2:5">
      <c r="B394" s="82"/>
      <c r="C394" s="81"/>
      <c r="D394" s="1"/>
      <c r="E394" s="1"/>
    </row>
    <row r="395" spans="2:5">
      <c r="B395" s="82"/>
      <c r="C395" s="81"/>
      <c r="D395" s="1">
        <v>0</v>
      </c>
      <c r="E395" s="1"/>
    </row>
    <row r="396" spans="2:5">
      <c r="B396" s="86" t="s">
        <v>20</v>
      </c>
      <c r="C396" s="87"/>
      <c r="D396" s="1">
        <v>0</v>
      </c>
      <c r="E396" s="1"/>
    </row>
    <row r="397" spans="2:5">
      <c r="B397" s="82" t="s">
        <v>63</v>
      </c>
      <c r="C397" s="81"/>
      <c r="D397" s="26">
        <v>148</v>
      </c>
      <c r="E397" s="1"/>
    </row>
    <row r="398" spans="2:5">
      <c r="B398" s="82"/>
      <c r="C398" s="81"/>
      <c r="D398" s="1"/>
      <c r="E398" s="1"/>
    </row>
    <row r="399" spans="2:5">
      <c r="B399" s="89" t="s">
        <v>18</v>
      </c>
      <c r="C399" s="81"/>
      <c r="D399" s="3">
        <f>SUM(D386:D398)</f>
        <v>4956.93</v>
      </c>
      <c r="E399" s="1"/>
    </row>
    <row r="400" spans="2:5">
      <c r="B400" s="7"/>
      <c r="C400" s="7"/>
      <c r="D400" s="7"/>
      <c r="E400" s="7"/>
    </row>
    <row r="401" spans="2:5">
      <c r="B401" t="s">
        <v>9</v>
      </c>
    </row>
    <row r="402" spans="2:5">
      <c r="B402" t="s">
        <v>10</v>
      </c>
      <c r="C402" t="s">
        <v>11</v>
      </c>
    </row>
    <row r="405" spans="2:5" ht="15.75">
      <c r="C405" s="4" t="s">
        <v>5</v>
      </c>
    </row>
    <row r="406" spans="2:5" ht="15.75">
      <c r="C406" s="4" t="s">
        <v>6</v>
      </c>
      <c r="D406" s="4"/>
    </row>
    <row r="407" spans="2:5">
      <c r="B407" s="5" t="s">
        <v>7</v>
      </c>
      <c r="C407" s="5"/>
      <c r="D407" s="5"/>
      <c r="E407" s="5"/>
    </row>
    <row r="408" spans="2:5">
      <c r="B408" s="5"/>
      <c r="C408" s="5" t="s">
        <v>52</v>
      </c>
      <c r="D408" s="5"/>
      <c r="E408" s="5"/>
    </row>
    <row r="409" spans="2:5">
      <c r="B409" t="s">
        <v>23</v>
      </c>
      <c r="C409" t="s">
        <v>38</v>
      </c>
      <c r="D409" s="6">
        <v>14</v>
      </c>
    </row>
    <row r="412" spans="2:5" ht="30">
      <c r="B412" s="1" t="s">
        <v>0</v>
      </c>
      <c r="C412" s="2" t="s">
        <v>1</v>
      </c>
      <c r="D412" s="2" t="s">
        <v>2</v>
      </c>
      <c r="E412" s="2" t="s">
        <v>3</v>
      </c>
    </row>
    <row r="413" spans="2:5">
      <c r="B413" s="3" t="s">
        <v>4</v>
      </c>
      <c r="C413" s="32">
        <v>14578.44</v>
      </c>
      <c r="D413" s="32">
        <v>14350.68</v>
      </c>
      <c r="E413" s="1">
        <v>111</v>
      </c>
    </row>
    <row r="414" spans="2:5">
      <c r="B414" s="79" t="s">
        <v>8</v>
      </c>
      <c r="C414" s="80"/>
      <c r="D414" s="81"/>
      <c r="E414" s="1">
        <f>C413-E413</f>
        <v>14467.44</v>
      </c>
    </row>
    <row r="416" spans="2:5" ht="30">
      <c r="B416" s="90" t="s">
        <v>14</v>
      </c>
      <c r="C416" s="81"/>
      <c r="D416" s="8" t="s">
        <v>17</v>
      </c>
      <c r="E416" s="3"/>
    </row>
    <row r="417" spans="2:5">
      <c r="B417" s="90" t="s">
        <v>15</v>
      </c>
      <c r="C417" s="81"/>
      <c r="D417" s="1">
        <v>0</v>
      </c>
      <c r="E417" s="1"/>
    </row>
    <row r="418" spans="2:5">
      <c r="B418" s="82"/>
      <c r="C418" s="81"/>
      <c r="D418" s="1">
        <v>0</v>
      </c>
      <c r="E418" s="1"/>
    </row>
    <row r="419" spans="2:5">
      <c r="B419" s="82"/>
      <c r="C419" s="81"/>
      <c r="D419" s="1">
        <v>0</v>
      </c>
      <c r="E419" s="1"/>
    </row>
    <row r="420" spans="2:5">
      <c r="B420" s="90" t="s">
        <v>16</v>
      </c>
      <c r="C420" s="81"/>
      <c r="D420" s="1">
        <v>0</v>
      </c>
      <c r="E420" s="1"/>
    </row>
    <row r="421" spans="2:5">
      <c r="B421" s="82"/>
      <c r="C421" s="81"/>
      <c r="D421" s="1">
        <v>0</v>
      </c>
      <c r="E421" s="1"/>
    </row>
    <row r="422" spans="2:5">
      <c r="B422" s="82"/>
      <c r="C422" s="81"/>
      <c r="D422" s="1">
        <v>0</v>
      </c>
      <c r="E422" s="1"/>
    </row>
    <row r="423" spans="2:5">
      <c r="B423" s="91" t="s">
        <v>19</v>
      </c>
      <c r="C423" s="81"/>
      <c r="D423" s="1">
        <v>0</v>
      </c>
      <c r="E423" s="1"/>
    </row>
    <row r="424" spans="2:5" ht="15.75">
      <c r="B424" s="82"/>
      <c r="C424" s="81"/>
      <c r="D424" s="19"/>
      <c r="E424" s="1"/>
    </row>
    <row r="425" spans="2:5">
      <c r="B425" s="82"/>
      <c r="C425" s="81"/>
      <c r="D425" s="1"/>
      <c r="E425" s="1"/>
    </row>
    <row r="426" spans="2:5">
      <c r="B426" s="82"/>
      <c r="C426" s="81"/>
      <c r="D426" s="1">
        <v>0</v>
      </c>
      <c r="E426" s="1"/>
    </row>
    <row r="427" spans="2:5">
      <c r="B427" s="86" t="s">
        <v>20</v>
      </c>
      <c r="C427" s="87"/>
      <c r="D427" s="1">
        <v>0</v>
      </c>
      <c r="E427" s="1"/>
    </row>
    <row r="428" spans="2:5">
      <c r="B428" s="82" t="s">
        <v>63</v>
      </c>
      <c r="C428" s="81"/>
      <c r="D428" s="1">
        <v>111</v>
      </c>
      <c r="E428" s="1"/>
    </row>
    <row r="429" spans="2:5">
      <c r="B429" s="82"/>
      <c r="C429" s="81"/>
      <c r="D429" s="1">
        <v>0</v>
      </c>
      <c r="E429" s="1"/>
    </row>
    <row r="430" spans="2:5">
      <c r="B430" s="89" t="s">
        <v>18</v>
      </c>
      <c r="C430" s="81"/>
      <c r="D430" s="3">
        <f>SUM(D417:D429)</f>
        <v>111</v>
      </c>
      <c r="E430" s="1"/>
    </row>
    <row r="431" spans="2:5">
      <c r="B431" s="7"/>
      <c r="C431" s="7"/>
      <c r="D431" s="7"/>
      <c r="E431" s="7"/>
    </row>
    <row r="432" spans="2:5">
      <c r="B432" t="s">
        <v>9</v>
      </c>
    </row>
    <row r="433" spans="2:5">
      <c r="B433" t="s">
        <v>10</v>
      </c>
      <c r="C433" t="s">
        <v>11</v>
      </c>
    </row>
    <row r="436" spans="2:5" ht="15.75">
      <c r="C436" s="4" t="s">
        <v>5</v>
      </c>
    </row>
    <row r="437" spans="2:5" ht="15.75">
      <c r="C437" s="4" t="s">
        <v>6</v>
      </c>
      <c r="D437" s="4"/>
    </row>
    <row r="438" spans="2:5">
      <c r="B438" s="5" t="s">
        <v>7</v>
      </c>
      <c r="C438" s="5"/>
      <c r="D438" s="5"/>
      <c r="E438" s="5"/>
    </row>
    <row r="439" spans="2:5">
      <c r="B439" s="5"/>
      <c r="C439" s="5" t="s">
        <v>52</v>
      </c>
      <c r="D439" s="5"/>
      <c r="E439" s="5"/>
    </row>
    <row r="440" spans="2:5">
      <c r="B440" t="s">
        <v>23</v>
      </c>
      <c r="C440" t="s">
        <v>38</v>
      </c>
      <c r="D440" s="6">
        <v>15</v>
      </c>
    </row>
    <row r="443" spans="2:5" ht="30">
      <c r="B443" s="1" t="s">
        <v>0</v>
      </c>
      <c r="C443" s="2" t="s">
        <v>1</v>
      </c>
      <c r="D443" s="2" t="s">
        <v>2</v>
      </c>
      <c r="E443" s="2" t="s">
        <v>3</v>
      </c>
    </row>
    <row r="444" spans="2:5">
      <c r="B444" s="3" t="s">
        <v>4</v>
      </c>
      <c r="C444" s="32">
        <v>14458.38</v>
      </c>
      <c r="D444" s="32">
        <v>14349.78</v>
      </c>
      <c r="E444" s="1">
        <v>5595.03</v>
      </c>
    </row>
    <row r="445" spans="2:5">
      <c r="B445" s="79" t="s">
        <v>8</v>
      </c>
      <c r="C445" s="80"/>
      <c r="D445" s="81"/>
      <c r="E445" s="1">
        <f>C444-E444</f>
        <v>8863.3499999999985</v>
      </c>
    </row>
    <row r="447" spans="2:5" ht="30">
      <c r="B447" s="90" t="s">
        <v>14</v>
      </c>
      <c r="C447" s="81"/>
      <c r="D447" s="8" t="s">
        <v>17</v>
      </c>
      <c r="E447" s="3"/>
    </row>
    <row r="448" spans="2:5">
      <c r="B448" s="90" t="s">
        <v>15</v>
      </c>
      <c r="C448" s="81"/>
      <c r="D448" s="1">
        <v>0</v>
      </c>
      <c r="E448" s="1"/>
    </row>
    <row r="449" spans="2:5">
      <c r="B449" s="82"/>
      <c r="C449" s="81"/>
      <c r="D449" s="1">
        <v>0</v>
      </c>
      <c r="E449" s="1"/>
    </row>
    <row r="450" spans="2:5">
      <c r="B450" s="82"/>
      <c r="C450" s="81"/>
      <c r="D450" s="1">
        <v>0</v>
      </c>
      <c r="E450" s="1"/>
    </row>
    <row r="451" spans="2:5">
      <c r="B451" s="90" t="s">
        <v>16</v>
      </c>
      <c r="C451" s="81"/>
      <c r="D451" s="1">
        <v>0</v>
      </c>
      <c r="E451" s="1"/>
    </row>
    <row r="452" spans="2:5">
      <c r="B452" s="82" t="s">
        <v>50</v>
      </c>
      <c r="C452" s="81"/>
      <c r="D452" s="12">
        <v>3762.76</v>
      </c>
      <c r="E452" s="1"/>
    </row>
    <row r="453" spans="2:5">
      <c r="B453" s="82" t="s">
        <v>244</v>
      </c>
      <c r="C453" s="81"/>
      <c r="D453" s="1">
        <v>1529.84</v>
      </c>
      <c r="E453" s="1"/>
    </row>
    <row r="454" spans="2:5">
      <c r="B454" s="91" t="s">
        <v>19</v>
      </c>
      <c r="C454" s="81"/>
      <c r="D454" s="1">
        <v>0</v>
      </c>
      <c r="E454" s="1"/>
    </row>
    <row r="455" spans="2:5">
      <c r="B455" s="82" t="s">
        <v>48</v>
      </c>
      <c r="C455" s="81"/>
      <c r="D455" s="1">
        <v>191.43</v>
      </c>
      <c r="E455" s="1"/>
    </row>
    <row r="456" spans="2:5">
      <c r="B456" s="82"/>
      <c r="C456" s="81"/>
      <c r="D456" s="1"/>
      <c r="E456" s="1"/>
    </row>
    <row r="457" spans="2:5">
      <c r="B457" s="82"/>
      <c r="C457" s="81"/>
      <c r="D457" s="1">
        <v>0</v>
      </c>
      <c r="E457" s="1"/>
    </row>
    <row r="458" spans="2:5">
      <c r="B458" s="86" t="s">
        <v>20</v>
      </c>
      <c r="C458" s="87"/>
      <c r="D458" s="1">
        <v>0</v>
      </c>
      <c r="E458" s="1"/>
    </row>
    <row r="459" spans="2:5">
      <c r="B459" s="82" t="s">
        <v>63</v>
      </c>
      <c r="C459" s="81"/>
      <c r="D459" s="69">
        <v>111</v>
      </c>
      <c r="E459" s="1"/>
    </row>
    <row r="460" spans="2:5">
      <c r="B460" s="82"/>
      <c r="C460" s="81"/>
      <c r="D460" s="1">
        <v>0</v>
      </c>
      <c r="E460" s="1"/>
    </row>
    <row r="461" spans="2:5">
      <c r="B461" s="89" t="s">
        <v>18</v>
      </c>
      <c r="C461" s="81"/>
      <c r="D461" s="3">
        <f>SUM(D448:D460)</f>
        <v>5595.0300000000007</v>
      </c>
      <c r="E461" s="1"/>
    </row>
    <row r="462" spans="2:5">
      <c r="B462" s="7"/>
      <c r="C462" s="7"/>
      <c r="D462" s="7"/>
      <c r="E462" s="7"/>
    </row>
    <row r="463" spans="2:5">
      <c r="B463" t="s">
        <v>9</v>
      </c>
    </row>
    <row r="464" spans="2:5">
      <c r="B464" t="s">
        <v>10</v>
      </c>
      <c r="C464" t="s">
        <v>11</v>
      </c>
    </row>
    <row r="467" spans="2:5" ht="15.75">
      <c r="C467" s="4" t="s">
        <v>5</v>
      </c>
    </row>
    <row r="468" spans="2:5" ht="15.75">
      <c r="C468" s="4" t="s">
        <v>6</v>
      </c>
      <c r="D468" s="4"/>
    </row>
    <row r="469" spans="2:5">
      <c r="B469" s="5" t="s">
        <v>7</v>
      </c>
      <c r="C469" s="5"/>
      <c r="D469" s="5"/>
      <c r="E469" s="5"/>
    </row>
    <row r="470" spans="2:5">
      <c r="B470" s="5"/>
      <c r="C470" s="5" t="s">
        <v>52</v>
      </c>
      <c r="D470" s="5"/>
      <c r="E470" s="5"/>
    </row>
    <row r="471" spans="2:5">
      <c r="B471" t="s">
        <v>23</v>
      </c>
      <c r="C471" t="s">
        <v>38</v>
      </c>
      <c r="D471" s="6">
        <v>16</v>
      </c>
    </row>
    <row r="474" spans="2:5" ht="30">
      <c r="B474" s="1" t="s">
        <v>0</v>
      </c>
      <c r="C474" s="2" t="s">
        <v>1</v>
      </c>
      <c r="D474" s="2" t="s">
        <v>2</v>
      </c>
      <c r="E474" s="2" t="s">
        <v>3</v>
      </c>
    </row>
    <row r="475" spans="2:5">
      <c r="B475" s="3" t="s">
        <v>4</v>
      </c>
      <c r="C475" s="32">
        <v>14578.44</v>
      </c>
      <c r="D475" s="32">
        <v>14501.99</v>
      </c>
      <c r="E475" s="1">
        <v>26243.64</v>
      </c>
    </row>
    <row r="476" spans="2:5">
      <c r="B476" s="79" t="s">
        <v>8</v>
      </c>
      <c r="C476" s="80"/>
      <c r="D476" s="81"/>
      <c r="E476" s="1">
        <f>C475-E475</f>
        <v>-11665.199999999999</v>
      </c>
    </row>
    <row r="478" spans="2:5" ht="30">
      <c r="B478" s="90" t="s">
        <v>14</v>
      </c>
      <c r="C478" s="81"/>
      <c r="D478" s="8" t="s">
        <v>17</v>
      </c>
      <c r="E478" s="3"/>
    </row>
    <row r="479" spans="2:5">
      <c r="B479" s="90" t="s">
        <v>15</v>
      </c>
      <c r="C479" s="81"/>
      <c r="D479" s="1">
        <v>0</v>
      </c>
      <c r="E479" s="1"/>
    </row>
    <row r="480" spans="2:5">
      <c r="B480" s="82" t="s">
        <v>245</v>
      </c>
      <c r="C480" s="81"/>
      <c r="D480" s="1">
        <v>25513</v>
      </c>
      <c r="E480" s="1"/>
    </row>
    <row r="481" spans="2:5">
      <c r="B481" s="82"/>
      <c r="C481" s="81"/>
      <c r="D481" s="1">
        <v>0</v>
      </c>
      <c r="E481" s="1"/>
    </row>
    <row r="482" spans="2:5">
      <c r="B482" s="90" t="s">
        <v>16</v>
      </c>
      <c r="C482" s="81"/>
      <c r="D482" s="1">
        <v>0</v>
      </c>
      <c r="E482" s="1"/>
    </row>
    <row r="483" spans="2:5">
      <c r="B483" s="82" t="s">
        <v>227</v>
      </c>
      <c r="C483" s="81"/>
      <c r="D483" s="1">
        <v>730.64</v>
      </c>
      <c r="E483" s="1"/>
    </row>
    <row r="484" spans="2:5">
      <c r="B484" s="82"/>
      <c r="C484" s="81"/>
      <c r="D484" s="1">
        <v>0</v>
      </c>
      <c r="E484" s="1"/>
    </row>
    <row r="485" spans="2:5">
      <c r="B485" s="91" t="s">
        <v>19</v>
      </c>
      <c r="C485" s="81"/>
      <c r="D485" s="1">
        <v>0</v>
      </c>
      <c r="E485" s="1"/>
    </row>
    <row r="486" spans="2:5">
      <c r="B486" s="82"/>
      <c r="C486" s="81"/>
      <c r="D486" s="1">
        <v>0</v>
      </c>
      <c r="E486" s="1"/>
    </row>
    <row r="487" spans="2:5">
      <c r="B487" s="82"/>
      <c r="C487" s="81"/>
      <c r="D487" s="1"/>
      <c r="E487" s="1"/>
    </row>
    <row r="488" spans="2:5">
      <c r="B488" s="82"/>
      <c r="C488" s="81"/>
      <c r="D488" s="1">
        <v>0</v>
      </c>
      <c r="E488" s="1"/>
    </row>
    <row r="489" spans="2:5">
      <c r="B489" s="86" t="s">
        <v>20</v>
      </c>
      <c r="C489" s="87"/>
      <c r="D489" s="1">
        <v>0</v>
      </c>
      <c r="E489" s="1"/>
    </row>
    <row r="490" spans="2:5">
      <c r="B490" s="82"/>
      <c r="C490" s="81"/>
      <c r="D490" s="1"/>
      <c r="E490" s="1"/>
    </row>
    <row r="491" spans="2:5" ht="15.75">
      <c r="B491" s="82"/>
      <c r="C491" s="81"/>
      <c r="D491" s="19"/>
      <c r="E491" s="1"/>
    </row>
    <row r="492" spans="2:5">
      <c r="B492" s="89" t="s">
        <v>18</v>
      </c>
      <c r="C492" s="81"/>
      <c r="D492" s="3">
        <f>SUM(D479:D491)</f>
        <v>26243.64</v>
      </c>
      <c r="E492" s="1"/>
    </row>
    <row r="493" spans="2:5">
      <c r="B493" s="7"/>
      <c r="C493" s="7"/>
      <c r="D493" s="7"/>
      <c r="E493" s="7"/>
    </row>
    <row r="494" spans="2:5">
      <c r="B494" t="s">
        <v>9</v>
      </c>
    </row>
    <row r="495" spans="2:5">
      <c r="B495" t="s">
        <v>10</v>
      </c>
      <c r="C495" t="s">
        <v>11</v>
      </c>
    </row>
    <row r="498" spans="2:5" ht="15.75">
      <c r="C498" s="4" t="s">
        <v>5</v>
      </c>
    </row>
    <row r="499" spans="2:5" ht="15.75">
      <c r="C499" s="4" t="s">
        <v>6</v>
      </c>
      <c r="D499" s="4"/>
    </row>
    <row r="500" spans="2:5">
      <c r="B500" s="5" t="s">
        <v>7</v>
      </c>
      <c r="C500" s="5"/>
      <c r="D500" s="5"/>
      <c r="E500" s="5"/>
    </row>
    <row r="501" spans="2:5">
      <c r="B501" s="5"/>
      <c r="C501" s="5" t="s">
        <v>52</v>
      </c>
      <c r="D501" s="5"/>
      <c r="E501" s="5"/>
    </row>
    <row r="502" spans="2:5">
      <c r="B502" t="s">
        <v>23</v>
      </c>
      <c r="C502" t="s">
        <v>38</v>
      </c>
      <c r="D502" s="6">
        <v>17</v>
      </c>
    </row>
    <row r="505" spans="2:5" ht="30">
      <c r="B505" s="1" t="s">
        <v>0</v>
      </c>
      <c r="C505" s="2" t="s">
        <v>1</v>
      </c>
      <c r="D505" s="2" t="s">
        <v>2</v>
      </c>
      <c r="E505" s="2" t="s">
        <v>3</v>
      </c>
    </row>
    <row r="506" spans="2:5">
      <c r="B506" s="3" t="s">
        <v>4</v>
      </c>
      <c r="C506" s="32">
        <v>15444.3</v>
      </c>
      <c r="D506" s="32">
        <v>15679.37</v>
      </c>
      <c r="E506" s="1">
        <v>65870</v>
      </c>
    </row>
    <row r="507" spans="2:5">
      <c r="B507" s="79" t="s">
        <v>8</v>
      </c>
      <c r="C507" s="80"/>
      <c r="D507" s="81"/>
      <c r="E507" s="1">
        <f>C506-E506</f>
        <v>-50425.7</v>
      </c>
    </row>
    <row r="509" spans="2:5" ht="30">
      <c r="B509" s="90" t="s">
        <v>14</v>
      </c>
      <c r="C509" s="81"/>
      <c r="D509" s="8" t="s">
        <v>17</v>
      </c>
      <c r="E509" s="3"/>
    </row>
    <row r="510" spans="2:5">
      <c r="B510" s="90" t="s">
        <v>15</v>
      </c>
      <c r="C510" s="81"/>
      <c r="D510" s="1">
        <v>0</v>
      </c>
      <c r="E510" s="1"/>
    </row>
    <row r="511" spans="2:5">
      <c r="B511" s="82"/>
      <c r="C511" s="81"/>
      <c r="D511" s="1">
        <v>0</v>
      </c>
      <c r="E511" s="1"/>
    </row>
    <row r="512" spans="2:5">
      <c r="B512" s="82"/>
      <c r="C512" s="81"/>
      <c r="D512" s="1">
        <v>0</v>
      </c>
      <c r="E512" s="1"/>
    </row>
    <row r="513" spans="2:5">
      <c r="B513" s="90" t="s">
        <v>16</v>
      </c>
      <c r="C513" s="81"/>
      <c r="D513" s="1">
        <v>0</v>
      </c>
      <c r="E513" s="1"/>
    </row>
    <row r="514" spans="2:5">
      <c r="B514" s="82" t="s">
        <v>22</v>
      </c>
      <c r="C514" s="81"/>
      <c r="D514" s="12">
        <f>'[1]тар. с площ.'!$K$509+'[1]тар. с площ.'!$K$510</f>
        <v>65870</v>
      </c>
      <c r="E514" s="1"/>
    </row>
    <row r="515" spans="2:5">
      <c r="B515" s="82"/>
      <c r="C515" s="81"/>
      <c r="D515" s="1">
        <v>0</v>
      </c>
      <c r="E515" s="1"/>
    </row>
    <row r="516" spans="2:5">
      <c r="B516" s="91" t="s">
        <v>19</v>
      </c>
      <c r="C516" s="81"/>
      <c r="D516" s="1">
        <v>0</v>
      </c>
      <c r="E516" s="1"/>
    </row>
    <row r="517" spans="2:5">
      <c r="B517" s="82"/>
      <c r="C517" s="81"/>
      <c r="D517" s="12"/>
      <c r="E517" s="1"/>
    </row>
    <row r="518" spans="2:5">
      <c r="B518" s="82"/>
      <c r="C518" s="81"/>
      <c r="D518" s="1"/>
      <c r="E518" s="1"/>
    </row>
    <row r="519" spans="2:5">
      <c r="B519" s="82"/>
      <c r="C519" s="81"/>
      <c r="D519" s="1">
        <v>0</v>
      </c>
      <c r="E519" s="1"/>
    </row>
    <row r="520" spans="2:5">
      <c r="B520" s="86" t="s">
        <v>20</v>
      </c>
      <c r="C520" s="87"/>
      <c r="D520" s="1">
        <v>0</v>
      </c>
      <c r="E520" s="1"/>
    </row>
    <row r="521" spans="2:5" ht="15.75">
      <c r="B521" s="82"/>
      <c r="C521" s="81"/>
      <c r="D521" s="19"/>
      <c r="E521" s="1"/>
    </row>
    <row r="522" spans="2:5">
      <c r="B522" s="82"/>
      <c r="C522" s="81"/>
      <c r="D522" s="1">
        <v>0</v>
      </c>
      <c r="E522" s="1"/>
    </row>
    <row r="523" spans="2:5">
      <c r="B523" s="89" t="s">
        <v>18</v>
      </c>
      <c r="C523" s="81"/>
      <c r="D523" s="3">
        <f>SUM(D510:D522)</f>
        <v>65870</v>
      </c>
      <c r="E523" s="1"/>
    </row>
    <row r="524" spans="2:5">
      <c r="B524" s="7"/>
      <c r="C524" s="7"/>
      <c r="D524" s="7"/>
      <c r="E524" s="7"/>
    </row>
    <row r="525" spans="2:5">
      <c r="B525" t="s">
        <v>9</v>
      </c>
    </row>
    <row r="526" spans="2:5">
      <c r="B526" t="s">
        <v>10</v>
      </c>
      <c r="C526" t="s">
        <v>11</v>
      </c>
    </row>
    <row r="529" spans="2:5" ht="15.75">
      <c r="C529" s="4" t="s">
        <v>5</v>
      </c>
    </row>
    <row r="530" spans="2:5" ht="15.75">
      <c r="C530" s="4" t="s">
        <v>6</v>
      </c>
      <c r="D530" s="4"/>
    </row>
    <row r="531" spans="2:5">
      <c r="B531" s="5" t="s">
        <v>7</v>
      </c>
      <c r="C531" s="5"/>
      <c r="D531" s="5"/>
      <c r="E531" s="5"/>
    </row>
    <row r="532" spans="2:5">
      <c r="B532" s="5"/>
      <c r="C532" s="5" t="s">
        <v>52</v>
      </c>
      <c r="D532" s="5"/>
      <c r="E532" s="5"/>
    </row>
    <row r="533" spans="2:5">
      <c r="B533" t="s">
        <v>23</v>
      </c>
      <c r="C533" t="s">
        <v>38</v>
      </c>
      <c r="D533" s="6">
        <v>18</v>
      </c>
    </row>
    <row r="536" spans="2:5" ht="30">
      <c r="B536" s="1" t="s">
        <v>0</v>
      </c>
      <c r="C536" s="2" t="s">
        <v>1</v>
      </c>
      <c r="D536" s="2" t="s">
        <v>2</v>
      </c>
      <c r="E536" s="2" t="s">
        <v>3</v>
      </c>
    </row>
    <row r="537" spans="2:5">
      <c r="B537" s="3" t="s">
        <v>4</v>
      </c>
      <c r="C537" s="32">
        <v>11775.78</v>
      </c>
      <c r="D537" s="32">
        <v>11709.88</v>
      </c>
      <c r="E537" s="1">
        <v>148</v>
      </c>
    </row>
    <row r="538" spans="2:5">
      <c r="B538" s="79" t="s">
        <v>8</v>
      </c>
      <c r="C538" s="80"/>
      <c r="D538" s="81"/>
      <c r="E538" s="1">
        <f>C537-E537</f>
        <v>11627.78</v>
      </c>
    </row>
    <row r="540" spans="2:5" ht="30">
      <c r="B540" s="90" t="s">
        <v>14</v>
      </c>
      <c r="C540" s="81"/>
      <c r="D540" s="8" t="s">
        <v>17</v>
      </c>
      <c r="E540" s="3"/>
    </row>
    <row r="541" spans="2:5">
      <c r="B541" s="90" t="s">
        <v>15</v>
      </c>
      <c r="C541" s="81"/>
      <c r="D541" s="1">
        <v>0</v>
      </c>
      <c r="E541" s="1"/>
    </row>
    <row r="542" spans="2:5">
      <c r="B542" s="82"/>
      <c r="C542" s="81"/>
      <c r="D542" s="1">
        <v>0</v>
      </c>
      <c r="E542" s="1"/>
    </row>
    <row r="543" spans="2:5">
      <c r="B543" s="82"/>
      <c r="C543" s="81"/>
      <c r="D543" s="1">
        <v>0</v>
      </c>
      <c r="E543" s="1"/>
    </row>
    <row r="544" spans="2:5">
      <c r="B544" s="90" t="s">
        <v>16</v>
      </c>
      <c r="C544" s="81"/>
      <c r="D544" s="1">
        <v>0</v>
      </c>
      <c r="E544" s="1"/>
    </row>
    <row r="545" spans="2:5">
      <c r="B545" s="82"/>
      <c r="C545" s="81"/>
      <c r="D545" s="15"/>
      <c r="E545" s="1"/>
    </row>
    <row r="546" spans="2:5">
      <c r="B546" s="82"/>
      <c r="C546" s="81"/>
      <c r="D546" s="15"/>
      <c r="E546" s="1"/>
    </row>
    <row r="547" spans="2:5">
      <c r="B547" s="91" t="s">
        <v>19</v>
      </c>
      <c r="C547" s="81"/>
      <c r="D547" s="1">
        <v>0</v>
      </c>
      <c r="E547" s="1"/>
    </row>
    <row r="548" spans="2:5">
      <c r="B548" s="82"/>
      <c r="C548" s="81"/>
      <c r="D548" s="15"/>
      <c r="E548" s="1"/>
    </row>
    <row r="549" spans="2:5">
      <c r="B549" s="82"/>
      <c r="C549" s="81"/>
      <c r="D549" s="1"/>
      <c r="E549" s="1"/>
    </row>
    <row r="550" spans="2:5">
      <c r="B550" s="82"/>
      <c r="C550" s="81"/>
      <c r="D550" s="1">
        <v>0</v>
      </c>
      <c r="E550" s="1"/>
    </row>
    <row r="551" spans="2:5">
      <c r="B551" s="86" t="s">
        <v>20</v>
      </c>
      <c r="C551" s="87"/>
      <c r="D551" s="1">
        <v>0</v>
      </c>
      <c r="E551" s="1"/>
    </row>
    <row r="552" spans="2:5">
      <c r="B552" s="82" t="s">
        <v>63</v>
      </c>
      <c r="C552" s="81"/>
      <c r="D552" s="69">
        <v>148</v>
      </c>
      <c r="E552" s="1"/>
    </row>
    <row r="553" spans="2:5">
      <c r="B553" s="82"/>
      <c r="C553" s="81"/>
      <c r="D553" s="1"/>
      <c r="E553" s="1"/>
    </row>
    <row r="554" spans="2:5">
      <c r="B554" s="89" t="s">
        <v>18</v>
      </c>
      <c r="C554" s="81"/>
      <c r="D554" s="3">
        <f>SUM(D541:D553)</f>
        <v>148</v>
      </c>
      <c r="E554" s="1"/>
    </row>
    <row r="555" spans="2:5">
      <c r="B555" s="7"/>
      <c r="C555" s="7"/>
      <c r="D555" s="7"/>
      <c r="E555" s="7"/>
    </row>
    <row r="556" spans="2:5">
      <c r="B556" t="s">
        <v>9</v>
      </c>
    </row>
    <row r="557" spans="2:5">
      <c r="B557" t="s">
        <v>10</v>
      </c>
      <c r="C557" t="s">
        <v>11</v>
      </c>
    </row>
    <row r="562" spans="2:5" ht="15.75">
      <c r="C562" s="4" t="s">
        <v>5</v>
      </c>
    </row>
    <row r="563" spans="2:5" ht="15.75">
      <c r="C563" s="4" t="s">
        <v>6</v>
      </c>
      <c r="D563" s="4"/>
    </row>
    <row r="564" spans="2:5">
      <c r="B564" s="5" t="s">
        <v>7</v>
      </c>
      <c r="C564" s="5"/>
      <c r="D564" s="5"/>
      <c r="E564" s="5"/>
    </row>
    <row r="565" spans="2:5">
      <c r="B565" s="5"/>
      <c r="C565" s="5" t="s">
        <v>52</v>
      </c>
      <c r="D565" s="5"/>
      <c r="E565" s="5"/>
    </row>
    <row r="566" spans="2:5">
      <c r="B566" t="s">
        <v>23</v>
      </c>
      <c r="C566" t="s">
        <v>38</v>
      </c>
      <c r="D566" s="6">
        <v>19</v>
      </c>
    </row>
    <row r="569" spans="2:5" ht="30">
      <c r="B569" s="1" t="s">
        <v>0</v>
      </c>
      <c r="C569" s="2" t="s">
        <v>1</v>
      </c>
      <c r="D569" s="2" t="s">
        <v>2</v>
      </c>
      <c r="E569" s="2" t="s">
        <v>3</v>
      </c>
    </row>
    <row r="570" spans="2:5">
      <c r="B570" s="3" t="s">
        <v>4</v>
      </c>
      <c r="C570" s="32">
        <v>15427.5</v>
      </c>
      <c r="D570" s="32">
        <v>14166.25</v>
      </c>
      <c r="E570" s="1">
        <v>0</v>
      </c>
    </row>
    <row r="571" spans="2:5">
      <c r="B571" s="79" t="s">
        <v>8</v>
      </c>
      <c r="C571" s="80"/>
      <c r="D571" s="81"/>
      <c r="E571" s="1">
        <f>C570-E570</f>
        <v>15427.5</v>
      </c>
    </row>
    <row r="573" spans="2:5" ht="30">
      <c r="B573" s="90" t="s">
        <v>14</v>
      </c>
      <c r="C573" s="81"/>
      <c r="D573" s="8" t="s">
        <v>17</v>
      </c>
      <c r="E573" s="3"/>
    </row>
    <row r="574" spans="2:5">
      <c r="B574" s="90" t="s">
        <v>15</v>
      </c>
      <c r="C574" s="81"/>
      <c r="D574" s="1">
        <v>0</v>
      </c>
      <c r="E574" s="1"/>
    </row>
    <row r="575" spans="2:5">
      <c r="B575" s="82"/>
      <c r="C575" s="81"/>
      <c r="D575" s="1">
        <v>0</v>
      </c>
      <c r="E575" s="1"/>
    </row>
    <row r="576" spans="2:5">
      <c r="B576" s="82"/>
      <c r="C576" s="81"/>
      <c r="D576" s="1">
        <v>0</v>
      </c>
      <c r="E576" s="1"/>
    </row>
    <row r="577" spans="2:5">
      <c r="B577" s="90" t="s">
        <v>16</v>
      </c>
      <c r="C577" s="81"/>
      <c r="D577" s="1">
        <v>0</v>
      </c>
      <c r="E577" s="1"/>
    </row>
    <row r="578" spans="2:5">
      <c r="B578" s="82"/>
      <c r="C578" s="81"/>
      <c r="D578" s="1">
        <v>0</v>
      </c>
      <c r="E578" s="1"/>
    </row>
    <row r="579" spans="2:5">
      <c r="B579" s="82"/>
      <c r="C579" s="81"/>
      <c r="D579" s="1">
        <v>0</v>
      </c>
      <c r="E579" s="1"/>
    </row>
    <row r="580" spans="2:5">
      <c r="B580" s="91" t="s">
        <v>19</v>
      </c>
      <c r="C580" s="81"/>
      <c r="D580" s="1">
        <v>0</v>
      </c>
      <c r="E580" s="1"/>
    </row>
    <row r="581" spans="2:5" ht="15.75">
      <c r="B581" s="82"/>
      <c r="C581" s="81"/>
      <c r="D581" s="20"/>
      <c r="E581" s="1"/>
    </row>
    <row r="582" spans="2:5">
      <c r="B582" s="82"/>
      <c r="C582" s="81"/>
      <c r="D582" s="1"/>
      <c r="E582" s="1"/>
    </row>
    <row r="583" spans="2:5">
      <c r="B583" s="82"/>
      <c r="C583" s="81"/>
      <c r="D583" s="1">
        <v>0</v>
      </c>
      <c r="E583" s="1"/>
    </row>
    <row r="584" spans="2:5">
      <c r="B584" s="86" t="s">
        <v>20</v>
      </c>
      <c r="C584" s="87"/>
      <c r="D584" s="1">
        <v>0</v>
      </c>
      <c r="E584" s="1"/>
    </row>
    <row r="585" spans="2:5">
      <c r="B585" s="82"/>
      <c r="C585" s="81"/>
      <c r="D585" s="1"/>
      <c r="E585" s="1"/>
    </row>
    <row r="586" spans="2:5" ht="15.75">
      <c r="B586" s="82"/>
      <c r="C586" s="81"/>
      <c r="D586" s="19"/>
      <c r="E586" s="1"/>
    </row>
    <row r="587" spans="2:5">
      <c r="B587" s="89" t="s">
        <v>18</v>
      </c>
      <c r="C587" s="81"/>
      <c r="D587" s="3">
        <f>SUM(D574:D586)</f>
        <v>0</v>
      </c>
      <c r="E587" s="1"/>
    </row>
    <row r="588" spans="2:5">
      <c r="B588" s="7"/>
      <c r="C588" s="7"/>
      <c r="D588" s="7"/>
      <c r="E588" s="7"/>
    </row>
    <row r="589" spans="2:5">
      <c r="B589" t="s">
        <v>9</v>
      </c>
    </row>
    <row r="590" spans="2:5">
      <c r="B590" t="s">
        <v>10</v>
      </c>
      <c r="C590" t="s">
        <v>11</v>
      </c>
    </row>
    <row r="595" spans="2:5" ht="15.75">
      <c r="C595" s="4" t="s">
        <v>5</v>
      </c>
    </row>
    <row r="596" spans="2:5" ht="15.75">
      <c r="C596" s="4" t="s">
        <v>6</v>
      </c>
      <c r="D596" s="4"/>
    </row>
    <row r="597" spans="2:5">
      <c r="B597" s="5" t="s">
        <v>7</v>
      </c>
      <c r="C597" s="5"/>
      <c r="D597" s="5"/>
      <c r="E597" s="5"/>
    </row>
    <row r="598" spans="2:5">
      <c r="B598" s="5"/>
      <c r="C598" s="5" t="s">
        <v>52</v>
      </c>
      <c r="D598" s="5"/>
      <c r="E598" s="5"/>
    </row>
    <row r="599" spans="2:5">
      <c r="B599" t="s">
        <v>23</v>
      </c>
      <c r="C599" t="s">
        <v>38</v>
      </c>
      <c r="D599" s="6">
        <v>20</v>
      </c>
    </row>
    <row r="602" spans="2:5" ht="30">
      <c r="B602" s="1" t="s">
        <v>0</v>
      </c>
      <c r="C602" s="2" t="s">
        <v>1</v>
      </c>
      <c r="D602" s="2" t="s">
        <v>2</v>
      </c>
      <c r="E602" s="2" t="s">
        <v>3</v>
      </c>
    </row>
    <row r="603" spans="2:5">
      <c r="B603" s="3" t="s">
        <v>4</v>
      </c>
      <c r="C603" s="32">
        <v>15640.68</v>
      </c>
      <c r="D603" s="32">
        <v>15938.52</v>
      </c>
      <c r="E603" s="1">
        <v>3752.41</v>
      </c>
    </row>
    <row r="604" spans="2:5">
      <c r="B604" s="79" t="s">
        <v>8</v>
      </c>
      <c r="C604" s="80"/>
      <c r="D604" s="81"/>
      <c r="E604" s="1">
        <f>C603-E603</f>
        <v>11888.27</v>
      </c>
    </row>
    <row r="606" spans="2:5" ht="30">
      <c r="B606" s="90" t="s">
        <v>14</v>
      </c>
      <c r="C606" s="81"/>
      <c r="D606" s="8" t="s">
        <v>17</v>
      </c>
      <c r="E606" s="3"/>
    </row>
    <row r="607" spans="2:5">
      <c r="B607" s="90" t="s">
        <v>15</v>
      </c>
      <c r="C607" s="81"/>
      <c r="D607" s="1">
        <v>0</v>
      </c>
      <c r="E607" s="1"/>
    </row>
    <row r="608" spans="2:5">
      <c r="B608" s="82"/>
      <c r="C608" s="81"/>
      <c r="D608" s="1">
        <v>0</v>
      </c>
      <c r="E608" s="1"/>
    </row>
    <row r="609" spans="2:5">
      <c r="B609" s="82"/>
      <c r="C609" s="81"/>
      <c r="D609" s="1">
        <v>0</v>
      </c>
      <c r="E609" s="1"/>
    </row>
    <row r="610" spans="2:5">
      <c r="B610" s="90" t="s">
        <v>16</v>
      </c>
      <c r="C610" s="81"/>
      <c r="D610" s="1">
        <v>0</v>
      </c>
      <c r="E610" s="1"/>
    </row>
    <row r="611" spans="2:5">
      <c r="B611" s="82" t="s">
        <v>151</v>
      </c>
      <c r="C611" s="81"/>
      <c r="D611" s="26">
        <v>1397.09</v>
      </c>
      <c r="E611" s="1"/>
    </row>
    <row r="612" spans="2:5">
      <c r="B612" s="82"/>
      <c r="C612" s="81"/>
      <c r="D612" s="1">
        <v>0</v>
      </c>
      <c r="E612" s="1"/>
    </row>
    <row r="613" spans="2:5">
      <c r="B613" s="91" t="s">
        <v>19</v>
      </c>
      <c r="C613" s="81"/>
      <c r="D613" s="1">
        <v>0</v>
      </c>
      <c r="E613" s="1"/>
    </row>
    <row r="614" spans="2:5">
      <c r="B614" s="82" t="s">
        <v>246</v>
      </c>
      <c r="C614" s="81"/>
      <c r="D614" s="1">
        <v>2355.3200000000002</v>
      </c>
      <c r="E614" s="1"/>
    </row>
    <row r="615" spans="2:5">
      <c r="B615" s="82"/>
      <c r="C615" s="81"/>
      <c r="D615" s="1"/>
      <c r="E615" s="1"/>
    </row>
    <row r="616" spans="2:5">
      <c r="B616" s="82"/>
      <c r="C616" s="81"/>
      <c r="D616" s="1">
        <v>0</v>
      </c>
      <c r="E616" s="1"/>
    </row>
    <row r="617" spans="2:5">
      <c r="B617" s="86" t="s">
        <v>20</v>
      </c>
      <c r="C617" s="87"/>
      <c r="D617" s="1">
        <v>0</v>
      </c>
      <c r="E617" s="1"/>
    </row>
    <row r="618" spans="2:5" ht="15.75">
      <c r="B618" s="82"/>
      <c r="C618" s="81"/>
      <c r="D618" s="19"/>
      <c r="E618" s="1"/>
    </row>
    <row r="619" spans="2:5">
      <c r="B619" s="82"/>
      <c r="C619" s="81"/>
      <c r="D619" s="1">
        <v>0</v>
      </c>
      <c r="E619" s="1"/>
    </row>
    <row r="620" spans="2:5">
      <c r="B620" s="89" t="s">
        <v>18</v>
      </c>
      <c r="C620" s="81"/>
      <c r="D620" s="3">
        <f>SUM(D607:D619)</f>
        <v>3752.41</v>
      </c>
      <c r="E620" s="1"/>
    </row>
    <row r="621" spans="2:5">
      <c r="B621" s="7"/>
      <c r="C621" s="7"/>
      <c r="D621" s="7"/>
      <c r="E621" s="7"/>
    </row>
    <row r="622" spans="2:5">
      <c r="B622" t="s">
        <v>9</v>
      </c>
    </row>
    <row r="623" spans="2:5">
      <c r="B623" t="s">
        <v>10</v>
      </c>
      <c r="C623" t="s">
        <v>11</v>
      </c>
    </row>
    <row r="628" spans="2:5" ht="15.75">
      <c r="C628" s="4" t="s">
        <v>5</v>
      </c>
    </row>
    <row r="629" spans="2:5" ht="15.75">
      <c r="C629" s="4" t="s">
        <v>6</v>
      </c>
      <c r="D629" s="4"/>
    </row>
    <row r="630" spans="2:5">
      <c r="B630" s="5" t="s">
        <v>7</v>
      </c>
      <c r="C630" s="5"/>
      <c r="D630" s="5"/>
      <c r="E630" s="5"/>
    </row>
    <row r="631" spans="2:5">
      <c r="B631" s="5"/>
      <c r="C631" s="5" t="s">
        <v>52</v>
      </c>
      <c r="D631" s="5"/>
      <c r="E631" s="5"/>
    </row>
    <row r="632" spans="2:5">
      <c r="B632" t="s">
        <v>23</v>
      </c>
      <c r="C632" t="s">
        <v>38</v>
      </c>
      <c r="D632" s="6">
        <v>21</v>
      </c>
    </row>
    <row r="635" spans="2:5" ht="30">
      <c r="B635" s="1" t="s">
        <v>0</v>
      </c>
      <c r="C635" s="2" t="s">
        <v>1</v>
      </c>
      <c r="D635" s="2" t="s">
        <v>2</v>
      </c>
      <c r="E635" s="2" t="s">
        <v>3</v>
      </c>
    </row>
    <row r="636" spans="2:5">
      <c r="B636" s="3" t="s">
        <v>4</v>
      </c>
      <c r="C636" s="32">
        <v>15534.12</v>
      </c>
      <c r="D636" s="32">
        <v>16205.68</v>
      </c>
      <c r="E636" s="1">
        <v>2640.0499999999993</v>
      </c>
    </row>
    <row r="637" spans="2:5">
      <c r="B637" s="79" t="s">
        <v>8</v>
      </c>
      <c r="C637" s="80"/>
      <c r="D637" s="81"/>
      <c r="E637" s="1">
        <f>C636-E636</f>
        <v>12894.070000000002</v>
      </c>
    </row>
    <row r="639" spans="2:5" ht="30">
      <c r="B639" s="90" t="s">
        <v>14</v>
      </c>
      <c r="C639" s="81"/>
      <c r="D639" s="8" t="s">
        <v>17</v>
      </c>
      <c r="E639" s="3"/>
    </row>
    <row r="640" spans="2:5">
      <c r="B640" s="90" t="s">
        <v>15</v>
      </c>
      <c r="C640" s="81"/>
      <c r="D640" s="1">
        <v>0</v>
      </c>
      <c r="E640" s="1"/>
    </row>
    <row r="641" spans="2:5">
      <c r="B641" s="82"/>
      <c r="C641" s="81"/>
      <c r="D641" s="1">
        <v>0</v>
      </c>
      <c r="E641" s="1"/>
    </row>
    <row r="642" spans="2:5">
      <c r="B642" s="82"/>
      <c r="C642" s="81"/>
      <c r="D642" s="1">
        <v>0</v>
      </c>
      <c r="E642" s="1"/>
    </row>
    <row r="643" spans="2:5">
      <c r="B643" s="90" t="s">
        <v>16</v>
      </c>
      <c r="C643" s="81"/>
      <c r="D643" s="1">
        <v>0</v>
      </c>
      <c r="E643" s="1"/>
    </row>
    <row r="644" spans="2:5">
      <c r="B644" s="82" t="s">
        <v>247</v>
      </c>
      <c r="C644" s="81"/>
      <c r="D644" s="1">
        <v>2640.05</v>
      </c>
      <c r="E644" s="1"/>
    </row>
    <row r="645" spans="2:5">
      <c r="B645" s="82"/>
      <c r="C645" s="81"/>
      <c r="D645" s="1">
        <v>0</v>
      </c>
      <c r="E645" s="1"/>
    </row>
    <row r="646" spans="2:5">
      <c r="B646" s="91" t="s">
        <v>19</v>
      </c>
      <c r="C646" s="81"/>
      <c r="D646" s="1">
        <v>0</v>
      </c>
      <c r="E646" s="1"/>
    </row>
    <row r="647" spans="2:5">
      <c r="B647" s="82"/>
      <c r="C647" s="81"/>
      <c r="D647" s="1">
        <v>0</v>
      </c>
      <c r="E647" s="1"/>
    </row>
    <row r="648" spans="2:5">
      <c r="B648" s="82"/>
      <c r="C648" s="81"/>
      <c r="D648" s="1"/>
      <c r="E648" s="1"/>
    </row>
    <row r="649" spans="2:5">
      <c r="B649" s="82"/>
      <c r="C649" s="81"/>
      <c r="D649" s="1">
        <v>0</v>
      </c>
      <c r="E649" s="1"/>
    </row>
    <row r="650" spans="2:5">
      <c r="B650" s="86" t="s">
        <v>20</v>
      </c>
      <c r="C650" s="87"/>
      <c r="D650" s="1">
        <v>0</v>
      </c>
      <c r="E650" s="1"/>
    </row>
    <row r="651" spans="2:5" ht="15.75">
      <c r="B651" s="82"/>
      <c r="C651" s="81"/>
      <c r="D651" s="19"/>
      <c r="E651" s="1"/>
    </row>
    <row r="652" spans="2:5">
      <c r="B652" s="82"/>
      <c r="C652" s="81"/>
      <c r="D652" s="1">
        <v>0</v>
      </c>
      <c r="E652" s="1"/>
    </row>
    <row r="653" spans="2:5">
      <c r="B653" s="89" t="s">
        <v>18</v>
      </c>
      <c r="C653" s="81"/>
      <c r="D653" s="3">
        <f>SUM(D640:D652)</f>
        <v>2640.05</v>
      </c>
      <c r="E653" s="1"/>
    </row>
    <row r="654" spans="2:5">
      <c r="B654" s="7"/>
      <c r="C654" s="7"/>
      <c r="D654" s="7"/>
      <c r="E654" s="7"/>
    </row>
    <row r="655" spans="2:5">
      <c r="B655" t="s">
        <v>9</v>
      </c>
    </row>
    <row r="656" spans="2:5">
      <c r="B656" t="s">
        <v>10</v>
      </c>
      <c r="C656" t="s">
        <v>11</v>
      </c>
    </row>
    <row r="662" spans="2:5" ht="15.75">
      <c r="C662" s="4" t="s">
        <v>5</v>
      </c>
    </row>
    <row r="663" spans="2:5" ht="15.75">
      <c r="C663" s="4" t="s">
        <v>6</v>
      </c>
      <c r="D663" s="4"/>
    </row>
    <row r="664" spans="2:5">
      <c r="B664" s="5" t="s">
        <v>7</v>
      </c>
      <c r="C664" s="5"/>
      <c r="D664" s="5"/>
      <c r="E664" s="5"/>
    </row>
    <row r="665" spans="2:5">
      <c r="B665" s="5"/>
      <c r="C665" s="5" t="s">
        <v>52</v>
      </c>
      <c r="D665" s="5"/>
      <c r="E665" s="5"/>
    </row>
    <row r="666" spans="2:5">
      <c r="B666" t="s">
        <v>23</v>
      </c>
      <c r="C666" t="s">
        <v>38</v>
      </c>
      <c r="D666" s="6">
        <v>22</v>
      </c>
    </row>
    <row r="669" spans="2:5" ht="30">
      <c r="B669" s="1" t="s">
        <v>0</v>
      </c>
      <c r="C669" s="2" t="s">
        <v>1</v>
      </c>
      <c r="D669" s="2" t="s">
        <v>2</v>
      </c>
      <c r="E669" s="2" t="s">
        <v>3</v>
      </c>
    </row>
    <row r="670" spans="2:5">
      <c r="B670" s="3" t="s">
        <v>4</v>
      </c>
      <c r="C670" s="32">
        <v>15472.38</v>
      </c>
      <c r="D670" s="32">
        <v>14226.55</v>
      </c>
      <c r="E670" s="1">
        <v>34455</v>
      </c>
    </row>
    <row r="671" spans="2:5">
      <c r="B671" s="79" t="s">
        <v>8</v>
      </c>
      <c r="C671" s="80"/>
      <c r="D671" s="81"/>
      <c r="E671" s="1">
        <f>C670-E670</f>
        <v>-18982.620000000003</v>
      </c>
    </row>
    <row r="673" spans="2:5" ht="30">
      <c r="B673" s="90" t="s">
        <v>14</v>
      </c>
      <c r="C673" s="81"/>
      <c r="D673" s="8" t="s">
        <v>17</v>
      </c>
      <c r="E673" s="3"/>
    </row>
    <row r="674" spans="2:5">
      <c r="B674" s="90" t="s">
        <v>15</v>
      </c>
      <c r="C674" s="81"/>
      <c r="D674" s="1">
        <v>0</v>
      </c>
      <c r="E674" s="1"/>
    </row>
    <row r="675" spans="2:5">
      <c r="B675" s="82"/>
      <c r="C675" s="81"/>
      <c r="D675" s="1">
        <v>0</v>
      </c>
      <c r="E675" s="1"/>
    </row>
    <row r="676" spans="2:5">
      <c r="B676" s="82"/>
      <c r="C676" s="81"/>
      <c r="D676" s="1">
        <v>0</v>
      </c>
      <c r="E676" s="1"/>
    </row>
    <row r="677" spans="2:5">
      <c r="B677" s="90" t="s">
        <v>16</v>
      </c>
      <c r="C677" s="81"/>
      <c r="D677" s="1">
        <v>0</v>
      </c>
      <c r="E677" s="1"/>
    </row>
    <row r="678" spans="2:5">
      <c r="B678" s="82" t="s">
        <v>22</v>
      </c>
      <c r="C678" s="81"/>
      <c r="D678" s="1">
        <v>34455</v>
      </c>
      <c r="E678" s="1"/>
    </row>
    <row r="679" spans="2:5">
      <c r="B679" s="82"/>
      <c r="C679" s="81"/>
      <c r="D679" s="1">
        <v>0</v>
      </c>
      <c r="E679" s="1"/>
    </row>
    <row r="680" spans="2:5">
      <c r="B680" s="91" t="s">
        <v>19</v>
      </c>
      <c r="C680" s="81"/>
      <c r="D680" s="1">
        <v>0</v>
      </c>
      <c r="E680" s="1"/>
    </row>
    <row r="681" spans="2:5">
      <c r="B681" s="82"/>
      <c r="C681" s="81"/>
      <c r="D681" s="1">
        <v>0</v>
      </c>
      <c r="E681" s="1"/>
    </row>
    <row r="682" spans="2:5">
      <c r="B682" s="82"/>
      <c r="C682" s="81"/>
      <c r="D682" s="1"/>
      <c r="E682" s="1"/>
    </row>
    <row r="683" spans="2:5">
      <c r="B683" s="82"/>
      <c r="C683" s="81"/>
      <c r="D683" s="1">
        <v>0</v>
      </c>
      <c r="E683" s="1"/>
    </row>
    <row r="684" spans="2:5">
      <c r="B684" s="86" t="s">
        <v>20</v>
      </c>
      <c r="C684" s="87"/>
      <c r="D684" s="1">
        <v>0</v>
      </c>
      <c r="E684" s="1"/>
    </row>
    <row r="685" spans="2:5">
      <c r="B685" s="82"/>
      <c r="C685" s="81"/>
      <c r="D685" s="1"/>
      <c r="E685" s="1"/>
    </row>
    <row r="686" spans="2:5">
      <c r="B686" s="82"/>
      <c r="C686" s="81"/>
      <c r="D686" s="1">
        <v>0</v>
      </c>
      <c r="E686" s="1"/>
    </row>
    <row r="687" spans="2:5">
      <c r="B687" s="89" t="s">
        <v>18</v>
      </c>
      <c r="C687" s="81"/>
      <c r="D687" s="3">
        <f>SUM(D674:D686)</f>
        <v>34455</v>
      </c>
      <c r="E687" s="1"/>
    </row>
    <row r="688" spans="2:5">
      <c r="B688" s="7"/>
      <c r="C688" s="7"/>
      <c r="D688" s="7"/>
      <c r="E688" s="7"/>
    </row>
    <row r="689" spans="2:5">
      <c r="B689" t="s">
        <v>9</v>
      </c>
    </row>
    <row r="690" spans="2:5">
      <c r="B690" t="s">
        <v>10</v>
      </c>
      <c r="C690" t="s">
        <v>11</v>
      </c>
    </row>
    <row r="695" spans="2:5" ht="15.75">
      <c r="C695" s="4" t="s">
        <v>5</v>
      </c>
    </row>
    <row r="696" spans="2:5" ht="15.75">
      <c r="C696" s="4" t="s">
        <v>6</v>
      </c>
      <c r="D696" s="4"/>
    </row>
    <row r="697" spans="2:5">
      <c r="B697" s="5" t="s">
        <v>7</v>
      </c>
      <c r="C697" s="5"/>
      <c r="D697" s="5"/>
      <c r="E697" s="5"/>
    </row>
    <row r="698" spans="2:5">
      <c r="B698" s="5"/>
      <c r="C698" s="5" t="s">
        <v>52</v>
      </c>
      <c r="D698" s="5"/>
      <c r="E698" s="5"/>
    </row>
    <row r="699" spans="2:5">
      <c r="B699" t="s">
        <v>23</v>
      </c>
      <c r="C699" t="s">
        <v>38</v>
      </c>
      <c r="D699" s="6">
        <v>23</v>
      </c>
    </row>
    <row r="702" spans="2:5" ht="30">
      <c r="B702" s="1" t="s">
        <v>0</v>
      </c>
      <c r="C702" s="2" t="s">
        <v>1</v>
      </c>
      <c r="D702" s="2" t="s">
        <v>2</v>
      </c>
      <c r="E702" s="2" t="s">
        <v>3</v>
      </c>
    </row>
    <row r="703" spans="2:5">
      <c r="B703" s="3" t="s">
        <v>4</v>
      </c>
      <c r="C703" s="32">
        <v>15388.2</v>
      </c>
      <c r="D703" s="32">
        <v>14572.77</v>
      </c>
      <c r="E703" s="1">
        <v>5724.5700000000033</v>
      </c>
    </row>
    <row r="704" spans="2:5">
      <c r="B704" s="79" t="s">
        <v>8</v>
      </c>
      <c r="C704" s="80"/>
      <c r="D704" s="81"/>
      <c r="E704" s="1">
        <f>C703-E703</f>
        <v>9663.6299999999974</v>
      </c>
    </row>
    <row r="706" spans="2:5" ht="30">
      <c r="B706" s="90" t="s">
        <v>14</v>
      </c>
      <c r="C706" s="81"/>
      <c r="D706" s="8" t="s">
        <v>17</v>
      </c>
      <c r="E706" s="3"/>
    </row>
    <row r="707" spans="2:5">
      <c r="B707" s="90" t="s">
        <v>15</v>
      </c>
      <c r="C707" s="81"/>
      <c r="D707" s="1">
        <v>0</v>
      </c>
      <c r="E707" s="1"/>
    </row>
    <row r="708" spans="2:5">
      <c r="B708" s="82"/>
      <c r="C708" s="81"/>
      <c r="D708" s="1">
        <v>0</v>
      </c>
      <c r="E708" s="1"/>
    </row>
    <row r="709" spans="2:5">
      <c r="B709" s="82"/>
      <c r="C709" s="81"/>
      <c r="D709" s="1">
        <v>0</v>
      </c>
      <c r="E709" s="1"/>
    </row>
    <row r="710" spans="2:5">
      <c r="B710" s="90" t="s">
        <v>16</v>
      </c>
      <c r="C710" s="81"/>
      <c r="D710" s="1">
        <v>0</v>
      </c>
      <c r="E710" s="1"/>
    </row>
    <row r="711" spans="2:5">
      <c r="B711" s="82" t="s">
        <v>248</v>
      </c>
      <c r="C711" s="81"/>
      <c r="D711" s="12">
        <v>2881</v>
      </c>
      <c r="E711" s="1"/>
    </row>
    <row r="712" spans="2:5">
      <c r="B712" s="82" t="s">
        <v>135</v>
      </c>
      <c r="C712" s="81"/>
      <c r="D712" s="1">
        <v>1814.17</v>
      </c>
      <c r="E712" s="1"/>
    </row>
    <row r="713" spans="2:5">
      <c r="B713" s="91" t="s">
        <v>19</v>
      </c>
      <c r="C713" s="81"/>
      <c r="D713" s="1">
        <v>0</v>
      </c>
      <c r="E713" s="1"/>
    </row>
    <row r="714" spans="2:5" ht="24.6" customHeight="1">
      <c r="B714" s="82" t="s">
        <v>101</v>
      </c>
      <c r="C714" s="81"/>
      <c r="D714" s="12">
        <v>1029.4000000000001</v>
      </c>
      <c r="E714" s="1"/>
    </row>
    <row r="715" spans="2:5">
      <c r="B715" s="82"/>
      <c r="C715" s="81"/>
      <c r="D715" s="15"/>
      <c r="E715" s="1"/>
    </row>
    <row r="716" spans="2:5">
      <c r="B716" s="82"/>
      <c r="C716" s="81"/>
      <c r="D716" s="1">
        <v>0</v>
      </c>
      <c r="E716" s="1"/>
    </row>
    <row r="717" spans="2:5">
      <c r="B717" s="86" t="s">
        <v>20</v>
      </c>
      <c r="C717" s="87"/>
      <c r="D717" s="1">
        <v>0</v>
      </c>
      <c r="E717" s="1"/>
    </row>
    <row r="718" spans="2:5">
      <c r="B718" s="82"/>
      <c r="C718" s="81"/>
      <c r="D718" s="1"/>
      <c r="E718" s="1"/>
    </row>
    <row r="719" spans="2:5">
      <c r="B719" s="82"/>
      <c r="C719" s="81"/>
      <c r="D719" s="1">
        <v>0</v>
      </c>
      <c r="E719" s="1"/>
    </row>
    <row r="720" spans="2:5">
      <c r="B720" s="89" t="s">
        <v>18</v>
      </c>
      <c r="C720" s="81"/>
      <c r="D720" s="3">
        <f>SUM(D707:D719)</f>
        <v>5724.57</v>
      </c>
      <c r="E720" s="1"/>
    </row>
    <row r="721" spans="2:5">
      <c r="B721" s="7"/>
      <c r="C721" s="7"/>
      <c r="D721" s="7"/>
      <c r="E721" s="7"/>
    </row>
    <row r="722" spans="2:5">
      <c r="B722" t="s">
        <v>9</v>
      </c>
    </row>
    <row r="723" spans="2:5">
      <c r="B723" t="s">
        <v>10</v>
      </c>
      <c r="C723" t="s">
        <v>11</v>
      </c>
    </row>
    <row r="729" spans="2:5" ht="15.75">
      <c r="C729" s="4" t="s">
        <v>5</v>
      </c>
    </row>
    <row r="730" spans="2:5" ht="15.75">
      <c r="C730" s="4" t="s">
        <v>6</v>
      </c>
      <c r="D730" s="4"/>
    </row>
    <row r="731" spans="2:5">
      <c r="B731" s="5" t="s">
        <v>7</v>
      </c>
      <c r="C731" s="5"/>
      <c r="D731" s="5"/>
      <c r="E731" s="5"/>
    </row>
    <row r="732" spans="2:5">
      <c r="B732" s="5"/>
      <c r="C732" s="5" t="s">
        <v>52</v>
      </c>
      <c r="D732" s="5"/>
      <c r="E732" s="5"/>
    </row>
    <row r="733" spans="2:5">
      <c r="B733" t="s">
        <v>23</v>
      </c>
      <c r="C733" t="s">
        <v>38</v>
      </c>
      <c r="D733" s="6">
        <v>24</v>
      </c>
    </row>
    <row r="736" spans="2:5" ht="30">
      <c r="B736" s="1" t="s">
        <v>0</v>
      </c>
      <c r="C736" s="2" t="s">
        <v>1</v>
      </c>
      <c r="D736" s="2" t="s">
        <v>2</v>
      </c>
      <c r="E736" s="2" t="s">
        <v>3</v>
      </c>
    </row>
    <row r="737" spans="2:5">
      <c r="B737" s="3" t="s">
        <v>4</v>
      </c>
      <c r="C737" s="32">
        <v>15607.08</v>
      </c>
      <c r="D737" s="32">
        <v>15840.38</v>
      </c>
      <c r="E737" s="1">
        <v>1324.3099999999977</v>
      </c>
    </row>
    <row r="738" spans="2:5">
      <c r="B738" s="79" t="s">
        <v>8</v>
      </c>
      <c r="C738" s="80"/>
      <c r="D738" s="81"/>
      <c r="E738" s="1">
        <f>C737-E737</f>
        <v>14282.770000000002</v>
      </c>
    </row>
    <row r="740" spans="2:5" ht="30">
      <c r="B740" s="90" t="s">
        <v>14</v>
      </c>
      <c r="C740" s="81"/>
      <c r="D740" s="8" t="s">
        <v>17</v>
      </c>
      <c r="E740" s="3"/>
    </row>
    <row r="741" spans="2:5">
      <c r="B741" s="90" t="s">
        <v>15</v>
      </c>
      <c r="C741" s="81"/>
      <c r="D741" s="1">
        <v>0</v>
      </c>
      <c r="E741" s="1"/>
    </row>
    <row r="742" spans="2:5">
      <c r="B742" s="82"/>
      <c r="C742" s="81"/>
      <c r="D742" s="1">
        <v>0</v>
      </c>
      <c r="E742" s="1"/>
    </row>
    <row r="743" spans="2:5">
      <c r="B743" s="82"/>
      <c r="C743" s="81"/>
      <c r="D743" s="1">
        <v>0</v>
      </c>
      <c r="E743" s="1"/>
    </row>
    <row r="744" spans="2:5">
      <c r="B744" s="90" t="s">
        <v>16</v>
      </c>
      <c r="C744" s="81"/>
      <c r="D744" s="1">
        <v>0</v>
      </c>
      <c r="E744" s="1"/>
    </row>
    <row r="745" spans="2:5">
      <c r="B745" s="82"/>
      <c r="C745" s="81"/>
      <c r="D745" s="12"/>
      <c r="E745" s="1"/>
    </row>
    <row r="746" spans="2:5">
      <c r="B746" s="82"/>
      <c r="C746" s="81"/>
      <c r="D746" s="1">
        <v>0</v>
      </c>
      <c r="E746" s="1"/>
    </row>
    <row r="747" spans="2:5">
      <c r="B747" s="91" t="s">
        <v>19</v>
      </c>
      <c r="C747" s="81"/>
      <c r="D747" s="1">
        <v>0</v>
      </c>
      <c r="E747" s="1"/>
    </row>
    <row r="748" spans="2:5">
      <c r="B748" s="82" t="s">
        <v>132</v>
      </c>
      <c r="C748" s="81"/>
      <c r="D748" s="40">
        <v>1324.31</v>
      </c>
      <c r="E748" s="1"/>
    </row>
    <row r="749" spans="2:5">
      <c r="B749" s="82"/>
      <c r="C749" s="81"/>
      <c r="D749" s="1"/>
      <c r="E749" s="1"/>
    </row>
    <row r="750" spans="2:5">
      <c r="B750" s="82"/>
      <c r="C750" s="81"/>
      <c r="D750" s="1">
        <v>0</v>
      </c>
      <c r="E750" s="1"/>
    </row>
    <row r="751" spans="2:5">
      <c r="B751" s="86" t="s">
        <v>20</v>
      </c>
      <c r="C751" s="87"/>
      <c r="D751" s="1">
        <v>0</v>
      </c>
      <c r="E751" s="1"/>
    </row>
    <row r="752" spans="2:5" ht="15.75">
      <c r="B752" s="82"/>
      <c r="C752" s="81"/>
      <c r="D752" s="19"/>
      <c r="E752" s="1"/>
    </row>
    <row r="753" spans="2:5" ht="15.75">
      <c r="B753" s="82"/>
      <c r="C753" s="81"/>
      <c r="D753" s="20"/>
      <c r="E753" s="1"/>
    </row>
    <row r="754" spans="2:5">
      <c r="B754" s="89" t="s">
        <v>18</v>
      </c>
      <c r="C754" s="81"/>
      <c r="D754" s="3">
        <f>SUM(D741:D753)</f>
        <v>1324.31</v>
      </c>
      <c r="E754" s="1"/>
    </row>
    <row r="755" spans="2:5">
      <c r="B755" s="7"/>
      <c r="C755" s="7"/>
      <c r="D755" s="7"/>
      <c r="E755" s="7"/>
    </row>
    <row r="756" spans="2:5">
      <c r="B756" t="s">
        <v>9</v>
      </c>
    </row>
    <row r="757" spans="2:5">
      <c r="B757" t="s">
        <v>10</v>
      </c>
      <c r="C757" t="s">
        <v>11</v>
      </c>
    </row>
    <row r="763" spans="2:5" ht="15.75">
      <c r="C763" s="4" t="s">
        <v>5</v>
      </c>
    </row>
    <row r="764" spans="2:5" ht="15.75">
      <c r="C764" s="4" t="s">
        <v>6</v>
      </c>
      <c r="D764" s="4"/>
    </row>
    <row r="765" spans="2:5">
      <c r="B765" s="5" t="s">
        <v>7</v>
      </c>
      <c r="C765" s="5"/>
      <c r="D765" s="5"/>
      <c r="E765" s="5"/>
    </row>
    <row r="766" spans="2:5">
      <c r="B766" s="5"/>
      <c r="C766" s="5" t="s">
        <v>52</v>
      </c>
      <c r="D766" s="5"/>
      <c r="E766" s="5"/>
    </row>
    <row r="767" spans="2:5">
      <c r="B767" t="s">
        <v>23</v>
      </c>
      <c r="C767" t="s">
        <v>38</v>
      </c>
      <c r="D767" s="6">
        <v>25</v>
      </c>
    </row>
    <row r="770" spans="2:5" ht="30">
      <c r="B770" s="1" t="s">
        <v>0</v>
      </c>
      <c r="C770" s="2" t="s">
        <v>1</v>
      </c>
      <c r="D770" s="2" t="s">
        <v>2</v>
      </c>
      <c r="E770" s="2" t="s">
        <v>3</v>
      </c>
    </row>
    <row r="771" spans="2:5">
      <c r="B771" s="3" t="s">
        <v>4</v>
      </c>
      <c r="C771" s="32">
        <v>16027.8</v>
      </c>
      <c r="D771" s="32">
        <v>16141.99</v>
      </c>
      <c r="E771" s="1">
        <v>0</v>
      </c>
    </row>
    <row r="772" spans="2:5">
      <c r="B772" s="79" t="s">
        <v>8</v>
      </c>
      <c r="C772" s="80"/>
      <c r="D772" s="81"/>
      <c r="E772" s="1">
        <f>C771-E771</f>
        <v>16027.8</v>
      </c>
    </row>
    <row r="774" spans="2:5" ht="30">
      <c r="B774" s="90" t="s">
        <v>14</v>
      </c>
      <c r="C774" s="81"/>
      <c r="D774" s="8" t="s">
        <v>17</v>
      </c>
      <c r="E774" s="3"/>
    </row>
    <row r="775" spans="2:5">
      <c r="B775" s="90" t="s">
        <v>15</v>
      </c>
      <c r="C775" s="81"/>
      <c r="D775" s="1">
        <v>0</v>
      </c>
      <c r="E775" s="1"/>
    </row>
    <row r="776" spans="2:5">
      <c r="B776" s="82"/>
      <c r="C776" s="81"/>
      <c r="D776" s="1">
        <v>0</v>
      </c>
      <c r="E776" s="1"/>
    </row>
    <row r="777" spans="2:5">
      <c r="B777" s="82"/>
      <c r="C777" s="81"/>
      <c r="D777" s="1">
        <v>0</v>
      </c>
      <c r="E777" s="1"/>
    </row>
    <row r="778" spans="2:5">
      <c r="B778" s="90" t="s">
        <v>16</v>
      </c>
      <c r="C778" s="81"/>
      <c r="D778" s="1">
        <v>0</v>
      </c>
      <c r="E778" s="1"/>
    </row>
    <row r="779" spans="2:5">
      <c r="B779" s="82"/>
      <c r="C779" s="81"/>
      <c r="D779" s="12"/>
      <c r="E779" s="1"/>
    </row>
    <row r="780" spans="2:5">
      <c r="B780" s="82"/>
      <c r="C780" s="81"/>
      <c r="D780" s="1">
        <v>0</v>
      </c>
      <c r="E780" s="1"/>
    </row>
    <row r="781" spans="2:5">
      <c r="B781" s="91" t="s">
        <v>19</v>
      </c>
      <c r="C781" s="81"/>
      <c r="D781" s="1">
        <v>0</v>
      </c>
      <c r="E781" s="1"/>
    </row>
    <row r="782" spans="2:5">
      <c r="B782" s="82"/>
      <c r="C782" s="81"/>
      <c r="D782" s="1">
        <v>0</v>
      </c>
      <c r="E782" s="1"/>
    </row>
    <row r="783" spans="2:5">
      <c r="B783" s="82"/>
      <c r="C783" s="81"/>
      <c r="D783" s="1"/>
      <c r="E783" s="1"/>
    </row>
    <row r="784" spans="2:5">
      <c r="B784" s="82"/>
      <c r="C784" s="81"/>
      <c r="D784" s="1">
        <v>0</v>
      </c>
      <c r="E784" s="1"/>
    </row>
    <row r="785" spans="2:5">
      <c r="B785" s="86" t="s">
        <v>20</v>
      </c>
      <c r="C785" s="87"/>
      <c r="D785" s="1">
        <v>0</v>
      </c>
      <c r="E785" s="1"/>
    </row>
    <row r="786" spans="2:5" ht="15.75">
      <c r="B786" s="82"/>
      <c r="C786" s="81"/>
      <c r="D786" s="19"/>
      <c r="E786" s="1"/>
    </row>
    <row r="787" spans="2:5">
      <c r="B787" s="82"/>
      <c r="C787" s="81"/>
      <c r="D787" s="12"/>
      <c r="E787" s="1"/>
    </row>
    <row r="788" spans="2:5">
      <c r="B788" s="89" t="s">
        <v>18</v>
      </c>
      <c r="C788" s="81"/>
      <c r="D788" s="3">
        <f>SUM(D775:D787)</f>
        <v>0</v>
      </c>
      <c r="E788" s="1"/>
    </row>
    <row r="789" spans="2:5">
      <c r="B789" s="7"/>
      <c r="C789" s="7"/>
      <c r="D789" s="7"/>
      <c r="E789" s="7"/>
    </row>
    <row r="790" spans="2:5">
      <c r="B790" t="s">
        <v>9</v>
      </c>
    </row>
    <row r="791" spans="2:5">
      <c r="B791" t="s">
        <v>10</v>
      </c>
      <c r="C791" t="s">
        <v>11</v>
      </c>
    </row>
    <row r="794" spans="2:5" ht="15.75">
      <c r="C794" s="4" t="s">
        <v>5</v>
      </c>
    </row>
    <row r="795" spans="2:5" ht="15.75">
      <c r="C795" s="4" t="s">
        <v>6</v>
      </c>
      <c r="D795" s="4"/>
    </row>
    <row r="796" spans="2:5">
      <c r="B796" s="5" t="s">
        <v>7</v>
      </c>
      <c r="C796" s="5"/>
      <c r="D796" s="5"/>
      <c r="E796" s="5"/>
    </row>
    <row r="797" spans="2:5">
      <c r="B797" s="5"/>
      <c r="C797" s="5" t="s">
        <v>52</v>
      </c>
      <c r="D797" s="5"/>
      <c r="E797" s="5"/>
    </row>
    <row r="798" spans="2:5">
      <c r="B798" t="s">
        <v>23</v>
      </c>
      <c r="C798" t="s">
        <v>38</v>
      </c>
      <c r="D798" s="6">
        <v>26</v>
      </c>
    </row>
    <row r="801" spans="2:5" ht="30">
      <c r="B801" s="1" t="s">
        <v>0</v>
      </c>
      <c r="C801" s="2" t="s">
        <v>1</v>
      </c>
      <c r="D801" s="2" t="s">
        <v>2</v>
      </c>
      <c r="E801" s="2" t="s">
        <v>3</v>
      </c>
    </row>
    <row r="802" spans="2:5">
      <c r="B802" s="3" t="s">
        <v>4</v>
      </c>
      <c r="C802" s="32">
        <v>15219.96</v>
      </c>
      <c r="D802" s="32">
        <f>11322.26+1812.29</f>
        <v>13134.55</v>
      </c>
      <c r="E802" s="1">
        <v>54959.199999999997</v>
      </c>
    </row>
    <row r="803" spans="2:5">
      <c r="B803" s="79" t="s">
        <v>8</v>
      </c>
      <c r="C803" s="80"/>
      <c r="D803" s="81"/>
      <c r="E803" s="1">
        <f>C802-E802</f>
        <v>-39739.24</v>
      </c>
    </row>
    <row r="805" spans="2:5" ht="30">
      <c r="B805" s="90" t="s">
        <v>14</v>
      </c>
      <c r="C805" s="81"/>
      <c r="D805" s="8" t="s">
        <v>17</v>
      </c>
      <c r="E805" s="3"/>
    </row>
    <row r="806" spans="2:5">
      <c r="B806" s="90" t="s">
        <v>15</v>
      </c>
      <c r="C806" s="81"/>
      <c r="D806" s="1">
        <v>0</v>
      </c>
      <c r="E806" s="1"/>
    </row>
    <row r="807" spans="2:5">
      <c r="B807" s="82" t="s">
        <v>249</v>
      </c>
      <c r="C807" s="81"/>
      <c r="D807" s="1">
        <v>588.66999999999996</v>
      </c>
      <c r="E807" s="1"/>
    </row>
    <row r="808" spans="2:5">
      <c r="B808" s="82"/>
      <c r="C808" s="81"/>
      <c r="D808" s="1">
        <v>0</v>
      </c>
      <c r="E808" s="1"/>
    </row>
    <row r="809" spans="2:5">
      <c r="B809" s="90" t="s">
        <v>16</v>
      </c>
      <c r="C809" s="81"/>
      <c r="D809" s="1">
        <v>0</v>
      </c>
      <c r="E809" s="1"/>
    </row>
    <row r="810" spans="2:5">
      <c r="B810" s="82" t="s">
        <v>250</v>
      </c>
      <c r="C810" s="81"/>
      <c r="D810" s="1">
        <v>2658.91</v>
      </c>
      <c r="E810" s="1"/>
    </row>
    <row r="811" spans="2:5">
      <c r="B811" s="82"/>
      <c r="C811" s="81"/>
      <c r="D811" s="1">
        <v>0</v>
      </c>
      <c r="E811" s="1"/>
    </row>
    <row r="812" spans="2:5">
      <c r="B812" s="91" t="s">
        <v>19</v>
      </c>
      <c r="C812" s="81"/>
      <c r="D812" s="1">
        <v>0</v>
      </c>
      <c r="E812" s="1"/>
    </row>
    <row r="813" spans="2:5">
      <c r="B813" s="82" t="s">
        <v>140</v>
      </c>
      <c r="C813" s="81"/>
      <c r="D813" s="1">
        <v>51711.62</v>
      </c>
      <c r="E813" s="1"/>
    </row>
    <row r="814" spans="2:5">
      <c r="B814" s="82"/>
      <c r="C814" s="81"/>
      <c r="D814" s="1"/>
      <c r="E814" s="1"/>
    </row>
    <row r="815" spans="2:5">
      <c r="B815" s="82"/>
      <c r="C815" s="81"/>
      <c r="D815" s="1">
        <v>0</v>
      </c>
      <c r="E815" s="1"/>
    </row>
    <row r="816" spans="2:5">
      <c r="B816" s="86" t="s">
        <v>20</v>
      </c>
      <c r="C816" s="87"/>
      <c r="D816" s="1">
        <v>0</v>
      </c>
      <c r="E816" s="1"/>
    </row>
    <row r="817" spans="2:5">
      <c r="B817" s="82"/>
      <c r="C817" s="81"/>
      <c r="D817" s="1"/>
      <c r="E817" s="1"/>
    </row>
    <row r="818" spans="2:5" ht="15.75">
      <c r="B818" s="82"/>
      <c r="C818" s="81"/>
      <c r="D818" s="19"/>
      <c r="E818" s="1"/>
    </row>
    <row r="819" spans="2:5">
      <c r="B819" s="89" t="s">
        <v>18</v>
      </c>
      <c r="C819" s="81"/>
      <c r="D819" s="3">
        <f>SUM(D806:D818)</f>
        <v>54959.200000000004</v>
      </c>
      <c r="E819" s="1"/>
    </row>
    <row r="820" spans="2:5">
      <c r="B820" s="7"/>
      <c r="C820" s="7"/>
      <c r="D820" s="7"/>
      <c r="E820" s="7"/>
    </row>
    <row r="821" spans="2:5">
      <c r="B821" t="s">
        <v>9</v>
      </c>
    </row>
    <row r="822" spans="2:5">
      <c r="B822" t="s">
        <v>10</v>
      </c>
      <c r="C822" t="s">
        <v>11</v>
      </c>
    </row>
    <row r="826" spans="2:5" ht="15.75">
      <c r="C826" s="4" t="s">
        <v>5</v>
      </c>
    </row>
    <row r="827" spans="2:5" ht="15.75">
      <c r="C827" s="4" t="s">
        <v>6</v>
      </c>
      <c r="D827" s="4"/>
    </row>
    <row r="828" spans="2:5">
      <c r="B828" s="5" t="s">
        <v>7</v>
      </c>
      <c r="C828" s="5"/>
      <c r="D828" s="5"/>
      <c r="E828" s="5"/>
    </row>
    <row r="829" spans="2:5">
      <c r="B829" s="5"/>
      <c r="C829" s="5" t="s">
        <v>52</v>
      </c>
      <c r="D829" s="5"/>
      <c r="E829" s="5"/>
    </row>
    <row r="830" spans="2:5">
      <c r="B830" t="s">
        <v>23</v>
      </c>
      <c r="C830" t="s">
        <v>38</v>
      </c>
      <c r="D830" s="6">
        <v>28</v>
      </c>
    </row>
    <row r="833" spans="2:5" ht="30">
      <c r="B833" s="1" t="s">
        <v>0</v>
      </c>
      <c r="C833" s="2" t="s">
        <v>1</v>
      </c>
      <c r="D833" s="2" t="s">
        <v>2</v>
      </c>
      <c r="E833" s="2" t="s">
        <v>3</v>
      </c>
    </row>
    <row r="834" spans="2:5">
      <c r="B834" s="3" t="s">
        <v>4</v>
      </c>
      <c r="C834" s="32">
        <v>15522.78</v>
      </c>
      <c r="D834" s="32">
        <v>14596.07</v>
      </c>
      <c r="E834" s="1">
        <v>4144.7700000000004</v>
      </c>
    </row>
    <row r="835" spans="2:5">
      <c r="B835" s="79" t="s">
        <v>8</v>
      </c>
      <c r="C835" s="80"/>
      <c r="D835" s="81"/>
      <c r="E835" s="1">
        <f>C834-E834</f>
        <v>11378.01</v>
      </c>
    </row>
    <row r="837" spans="2:5" ht="30">
      <c r="B837" s="90" t="s">
        <v>14</v>
      </c>
      <c r="C837" s="81"/>
      <c r="D837" s="8" t="s">
        <v>17</v>
      </c>
      <c r="E837" s="3"/>
    </row>
    <row r="838" spans="2:5">
      <c r="B838" s="90" t="s">
        <v>15</v>
      </c>
      <c r="C838" s="81"/>
      <c r="D838" s="1">
        <v>0</v>
      </c>
      <c r="E838" s="1"/>
    </row>
    <row r="839" spans="2:5">
      <c r="B839" s="82"/>
      <c r="C839" s="81"/>
      <c r="D839" s="1">
        <v>0</v>
      </c>
      <c r="E839" s="1"/>
    </row>
    <row r="840" spans="2:5">
      <c r="B840" s="82"/>
      <c r="C840" s="81"/>
      <c r="D840" s="1">
        <v>0</v>
      </c>
      <c r="E840" s="1"/>
    </row>
    <row r="841" spans="2:5">
      <c r="B841" s="90" t="s">
        <v>16</v>
      </c>
      <c r="C841" s="81"/>
      <c r="D841" s="1">
        <v>0</v>
      </c>
      <c r="E841" s="1"/>
    </row>
    <row r="842" spans="2:5">
      <c r="B842" s="82" t="s">
        <v>67</v>
      </c>
      <c r="C842" s="81"/>
      <c r="D842" s="27">
        <f>'[1]тар. с площ.'!$K$534+'[1]тар. с площ.'!$K$535</f>
        <v>2568.77</v>
      </c>
      <c r="E842" s="1"/>
    </row>
    <row r="843" spans="2:5">
      <c r="B843" s="82" t="s">
        <v>73</v>
      </c>
      <c r="C843" s="81"/>
      <c r="D843" s="1">
        <v>1576</v>
      </c>
      <c r="E843" s="1"/>
    </row>
    <row r="844" spans="2:5">
      <c r="B844" s="91" t="s">
        <v>19</v>
      </c>
      <c r="C844" s="81"/>
      <c r="D844" s="1">
        <v>0</v>
      </c>
      <c r="E844" s="1"/>
    </row>
    <row r="845" spans="2:5">
      <c r="B845" s="82"/>
      <c r="C845" s="81"/>
      <c r="D845" s="1">
        <v>0</v>
      </c>
      <c r="E845" s="1"/>
    </row>
    <row r="846" spans="2:5">
      <c r="B846" s="82"/>
      <c r="C846" s="81"/>
      <c r="D846" s="1"/>
      <c r="E846" s="1"/>
    </row>
    <row r="847" spans="2:5">
      <c r="B847" s="82"/>
      <c r="C847" s="81"/>
      <c r="D847" s="1">
        <v>0</v>
      </c>
      <c r="E847" s="1"/>
    </row>
    <row r="848" spans="2:5">
      <c r="B848" s="86" t="s">
        <v>20</v>
      </c>
      <c r="C848" s="87"/>
      <c r="D848" s="1">
        <v>0</v>
      </c>
      <c r="E848" s="1"/>
    </row>
    <row r="849" spans="2:5" ht="15.75">
      <c r="B849" s="82"/>
      <c r="C849" s="81"/>
      <c r="D849" s="19"/>
      <c r="E849" s="1"/>
    </row>
    <row r="850" spans="2:5">
      <c r="B850" s="82"/>
      <c r="C850" s="81"/>
      <c r="D850" s="1"/>
      <c r="E850" s="1"/>
    </row>
    <row r="851" spans="2:5">
      <c r="B851" s="89" t="s">
        <v>18</v>
      </c>
      <c r="C851" s="81"/>
      <c r="D851" s="3">
        <f>SUM(D838:D850)</f>
        <v>4144.7700000000004</v>
      </c>
      <c r="E851" s="1"/>
    </row>
    <row r="852" spans="2:5">
      <c r="B852" s="7"/>
      <c r="C852" s="7"/>
      <c r="D852" s="7"/>
      <c r="E852" s="7"/>
    </row>
    <row r="853" spans="2:5">
      <c r="B853" t="s">
        <v>9</v>
      </c>
    </row>
    <row r="854" spans="2:5">
      <c r="B854" t="s">
        <v>10</v>
      </c>
      <c r="C854" t="s">
        <v>11</v>
      </c>
    </row>
    <row r="857" spans="2:5" ht="15.75">
      <c r="C857" s="4" t="s">
        <v>5</v>
      </c>
    </row>
    <row r="858" spans="2:5" ht="15.75">
      <c r="C858" s="4" t="s">
        <v>6</v>
      </c>
      <c r="D858" s="4"/>
    </row>
    <row r="859" spans="2:5">
      <c r="B859" s="5" t="s">
        <v>7</v>
      </c>
      <c r="C859" s="5"/>
      <c r="D859" s="5"/>
      <c r="E859" s="5"/>
    </row>
    <row r="860" spans="2:5">
      <c r="B860" s="5"/>
      <c r="C860" s="5" t="s">
        <v>52</v>
      </c>
      <c r="D860" s="5"/>
      <c r="E860" s="5"/>
    </row>
    <row r="861" spans="2:5">
      <c r="B861" t="s">
        <v>23</v>
      </c>
      <c r="C861" t="s">
        <v>38</v>
      </c>
      <c r="D861" s="6">
        <v>30</v>
      </c>
    </row>
    <row r="864" spans="2:5" ht="30">
      <c r="B864" s="1" t="s">
        <v>0</v>
      </c>
      <c r="C864" s="2" t="s">
        <v>1</v>
      </c>
      <c r="D864" s="2" t="s">
        <v>2</v>
      </c>
      <c r="E864" s="2" t="s">
        <v>3</v>
      </c>
    </row>
    <row r="865" spans="2:5">
      <c r="B865" s="3" t="s">
        <v>4</v>
      </c>
      <c r="C865" s="32">
        <v>177875.74</v>
      </c>
      <c r="D865" s="32">
        <v>173990.8</v>
      </c>
      <c r="E865" s="1">
        <v>67418.210000000021</v>
      </c>
    </row>
    <row r="866" spans="2:5">
      <c r="B866" s="79" t="s">
        <v>8</v>
      </c>
      <c r="C866" s="80"/>
      <c r="D866" s="81"/>
      <c r="E866" s="1">
        <f>C865-E865</f>
        <v>110457.52999999997</v>
      </c>
    </row>
    <row r="868" spans="2:5" ht="30">
      <c r="B868" s="90" t="s">
        <v>14</v>
      </c>
      <c r="C868" s="81"/>
      <c r="D868" s="8" t="s">
        <v>17</v>
      </c>
      <c r="E868" s="3"/>
    </row>
    <row r="869" spans="2:5">
      <c r="B869" s="90" t="s">
        <v>15</v>
      </c>
      <c r="C869" s="81"/>
      <c r="D869" s="1">
        <v>0</v>
      </c>
      <c r="E869" s="1"/>
    </row>
    <row r="870" spans="2:5">
      <c r="B870" s="82" t="s">
        <v>251</v>
      </c>
      <c r="C870" s="81"/>
      <c r="D870" s="1">
        <v>4347.42</v>
      </c>
      <c r="E870" s="1"/>
    </row>
    <row r="871" spans="2:5">
      <c r="B871" s="82" t="s">
        <v>253</v>
      </c>
      <c r="C871" s="81"/>
      <c r="D871" s="1">
        <v>5716.04</v>
      </c>
      <c r="E871" s="1"/>
    </row>
    <row r="872" spans="2:5">
      <c r="B872" s="90" t="s">
        <v>16</v>
      </c>
      <c r="C872" s="81"/>
      <c r="D872" s="1">
        <v>0</v>
      </c>
      <c r="E872" s="1"/>
    </row>
    <row r="873" spans="2:5">
      <c r="B873" s="82" t="s">
        <v>67</v>
      </c>
      <c r="C873" s="81"/>
      <c r="D873" s="12">
        <f>'[1]тар. с площ.'!$K$538+'[1]тар. с площ.'!$K$539</f>
        <v>2568.77</v>
      </c>
      <c r="E873" s="1"/>
    </row>
    <row r="874" spans="2:5" ht="15.75">
      <c r="B874" s="82"/>
      <c r="C874" s="81"/>
      <c r="D874" s="17"/>
      <c r="E874" s="1"/>
    </row>
    <row r="875" spans="2:5">
      <c r="B875" s="91" t="s">
        <v>19</v>
      </c>
      <c r="C875" s="81"/>
      <c r="D875" s="1">
        <v>0</v>
      </c>
      <c r="E875" s="1"/>
    </row>
    <row r="876" spans="2:5" ht="25.5" customHeight="1">
      <c r="B876" s="82" t="s">
        <v>79</v>
      </c>
      <c r="C876" s="81"/>
      <c r="D876" s="69">
        <v>17773.04</v>
      </c>
      <c r="E876" s="1"/>
    </row>
    <row r="877" spans="2:5" ht="15.75">
      <c r="B877" s="82"/>
      <c r="C877" s="81"/>
      <c r="D877" s="17"/>
      <c r="E877" s="1"/>
    </row>
    <row r="878" spans="2:5">
      <c r="B878" s="82"/>
      <c r="C878" s="81"/>
      <c r="D878" s="1">
        <v>0</v>
      </c>
      <c r="E878" s="1"/>
    </row>
    <row r="879" spans="2:5">
      <c r="B879" s="86" t="s">
        <v>20</v>
      </c>
      <c r="C879" s="87"/>
      <c r="D879" s="1">
        <v>0</v>
      </c>
      <c r="E879" s="1"/>
    </row>
    <row r="880" spans="2:5">
      <c r="B880" s="82" t="s">
        <v>252</v>
      </c>
      <c r="C880" s="81"/>
      <c r="D880" s="69">
        <v>1187.94</v>
      </c>
      <c r="E880" s="1"/>
    </row>
    <row r="881" spans="2:5">
      <c r="B881" s="82" t="s">
        <v>254</v>
      </c>
      <c r="C881" s="81"/>
      <c r="D881" s="69">
        <v>35825</v>
      </c>
      <c r="E881" s="1"/>
    </row>
    <row r="882" spans="2:5" ht="15.75">
      <c r="B882" s="82"/>
      <c r="C882" s="81"/>
      <c r="D882" s="19"/>
      <c r="E882" s="1"/>
    </row>
    <row r="883" spans="2:5" ht="15.75">
      <c r="B883" s="82"/>
      <c r="C883" s="81"/>
      <c r="D883" s="19"/>
      <c r="E883" s="1"/>
    </row>
    <row r="884" spans="2:5" ht="15.75">
      <c r="B884" s="82"/>
      <c r="C884" s="81"/>
      <c r="D884" s="19"/>
      <c r="E884" s="1"/>
    </row>
    <row r="885" spans="2:5">
      <c r="B885" s="89" t="s">
        <v>18</v>
      </c>
      <c r="C885" s="81"/>
      <c r="D885" s="3">
        <f>SUM(D869:D883)</f>
        <v>67418.209999999992</v>
      </c>
      <c r="E885" s="1"/>
    </row>
    <row r="886" spans="2:5">
      <c r="B886" s="7"/>
      <c r="C886" s="7"/>
      <c r="D886" s="7"/>
      <c r="E886" s="7"/>
    </row>
    <row r="887" spans="2:5">
      <c r="B887" t="s">
        <v>9</v>
      </c>
    </row>
    <row r="888" spans="2:5">
      <c r="B888" t="s">
        <v>10</v>
      </c>
      <c r="C888" t="s">
        <v>11</v>
      </c>
    </row>
    <row r="893" spans="2:5" ht="15.75">
      <c r="C893" s="4" t="s">
        <v>5</v>
      </c>
    </row>
    <row r="894" spans="2:5" ht="15.75">
      <c r="C894" s="4" t="s">
        <v>6</v>
      </c>
      <c r="D894" s="4"/>
    </row>
    <row r="895" spans="2:5">
      <c r="B895" s="5" t="s">
        <v>7</v>
      </c>
      <c r="C895" s="5"/>
      <c r="D895" s="5"/>
      <c r="E895" s="5"/>
    </row>
    <row r="896" spans="2:5">
      <c r="B896" s="5"/>
      <c r="C896" s="5" t="s">
        <v>52</v>
      </c>
      <c r="D896" s="5"/>
      <c r="E896" s="5"/>
    </row>
    <row r="897" spans="2:5">
      <c r="B897" t="s">
        <v>23</v>
      </c>
      <c r="C897" t="s">
        <v>38</v>
      </c>
      <c r="D897" s="6">
        <v>32</v>
      </c>
    </row>
    <row r="900" spans="2:5" ht="30">
      <c r="B900" s="1" t="s">
        <v>0</v>
      </c>
      <c r="C900" s="2" t="s">
        <v>1</v>
      </c>
      <c r="D900" s="2" t="s">
        <v>2</v>
      </c>
      <c r="E900" s="2" t="s">
        <v>3</v>
      </c>
    </row>
    <row r="901" spans="2:5">
      <c r="B901" s="3" t="s">
        <v>4</v>
      </c>
      <c r="C901" s="32">
        <v>193239.12</v>
      </c>
      <c r="D901" s="32">
        <v>185832.31</v>
      </c>
      <c r="E901" s="1">
        <v>77220.289999999979</v>
      </c>
    </row>
    <row r="902" spans="2:5">
      <c r="B902" s="79" t="s">
        <v>8</v>
      </c>
      <c r="C902" s="80"/>
      <c r="D902" s="81"/>
      <c r="E902" s="1">
        <f>C901-E901</f>
        <v>116018.83000000002</v>
      </c>
    </row>
    <row r="904" spans="2:5" ht="30">
      <c r="B904" s="90" t="s">
        <v>14</v>
      </c>
      <c r="C904" s="81"/>
      <c r="D904" s="8" t="s">
        <v>17</v>
      </c>
      <c r="E904" s="3"/>
    </row>
    <row r="905" spans="2:5">
      <c r="B905" s="90" t="s">
        <v>15</v>
      </c>
      <c r="C905" s="81"/>
      <c r="D905" s="1">
        <v>0</v>
      </c>
      <c r="E905" s="1"/>
    </row>
    <row r="906" spans="2:5">
      <c r="B906" s="82" t="s">
        <v>255</v>
      </c>
      <c r="C906" s="81"/>
      <c r="D906" s="1">
        <v>671.33</v>
      </c>
      <c r="E906" s="1"/>
    </row>
    <row r="907" spans="2:5">
      <c r="B907" s="82" t="s">
        <v>257</v>
      </c>
      <c r="C907" s="81"/>
      <c r="D907" s="1">
        <v>4608.84</v>
      </c>
      <c r="E907" s="1"/>
    </row>
    <row r="908" spans="2:5">
      <c r="B908" s="46" t="s">
        <v>137</v>
      </c>
      <c r="C908" s="46"/>
      <c r="D908" s="1">
        <v>1405.92</v>
      </c>
      <c r="E908" s="1"/>
    </row>
    <row r="909" spans="2:5">
      <c r="B909" s="90" t="s">
        <v>16</v>
      </c>
      <c r="C909" s="81"/>
      <c r="D909" s="1">
        <v>0</v>
      </c>
      <c r="E909" s="1"/>
    </row>
    <row r="910" spans="2:5">
      <c r="B910" s="82" t="s">
        <v>256</v>
      </c>
      <c r="C910" s="81"/>
      <c r="D910" s="45">
        <v>1554.87</v>
      </c>
      <c r="E910" s="1"/>
    </row>
    <row r="911" spans="2:5">
      <c r="B911" s="82" t="s">
        <v>200</v>
      </c>
      <c r="C911" s="81"/>
      <c r="D911" s="69">
        <v>5048.1000000000004</v>
      </c>
      <c r="E911" s="1"/>
    </row>
    <row r="912" spans="2:5">
      <c r="B912" s="82" t="s">
        <v>22</v>
      </c>
      <c r="C912" s="81"/>
      <c r="D912" s="63">
        <v>63749</v>
      </c>
      <c r="E912" s="1"/>
    </row>
    <row r="913" spans="2:5">
      <c r="B913" s="91" t="s">
        <v>19</v>
      </c>
      <c r="C913" s="87"/>
      <c r="D913" s="1">
        <v>0</v>
      </c>
      <c r="E913" s="1"/>
    </row>
    <row r="914" spans="2:5">
      <c r="B914" s="82" t="s">
        <v>161</v>
      </c>
      <c r="C914" s="81"/>
      <c r="D914" s="69">
        <v>182.23</v>
      </c>
      <c r="E914" s="1"/>
    </row>
    <row r="915" spans="2:5">
      <c r="B915" s="82"/>
      <c r="C915" s="81"/>
      <c r="D915" s="1"/>
      <c r="E915" s="1"/>
    </row>
    <row r="916" spans="2:5">
      <c r="B916" s="82"/>
      <c r="C916" s="81"/>
      <c r="D916" s="1">
        <v>0</v>
      </c>
      <c r="E916" s="1"/>
    </row>
    <row r="917" spans="2:5">
      <c r="B917" s="86" t="s">
        <v>20</v>
      </c>
      <c r="C917" s="87"/>
      <c r="D917" s="1">
        <v>0</v>
      </c>
      <c r="E917" s="1"/>
    </row>
    <row r="918" spans="2:5">
      <c r="B918" s="82"/>
      <c r="C918" s="81"/>
      <c r="D918" s="1"/>
      <c r="E918" s="1"/>
    </row>
    <row r="919" spans="2:5" ht="15.75">
      <c r="B919" s="82"/>
      <c r="C919" s="81"/>
      <c r="D919" s="20"/>
      <c r="E919" s="1"/>
    </row>
    <row r="920" spans="2:5">
      <c r="B920" s="89" t="s">
        <v>18</v>
      </c>
      <c r="C920" s="81"/>
      <c r="D920" s="3">
        <f>SUM(D905:D919)</f>
        <v>77220.289999999994</v>
      </c>
      <c r="E920" s="1"/>
    </row>
    <row r="921" spans="2:5">
      <c r="B921" s="7"/>
      <c r="C921" s="7"/>
      <c r="D921" s="7"/>
      <c r="E921" s="7"/>
    </row>
    <row r="922" spans="2:5">
      <c r="B922" t="s">
        <v>9</v>
      </c>
    </row>
    <row r="923" spans="2:5">
      <c r="B923" t="s">
        <v>10</v>
      </c>
      <c r="C923" t="s">
        <v>11</v>
      </c>
    </row>
  </sheetData>
  <mergeCells count="468">
    <mergeCell ref="B11:D11"/>
    <mergeCell ref="B13:C13"/>
    <mergeCell ref="B14:C14"/>
    <mergeCell ref="B15:C15"/>
    <mergeCell ref="B16:C16"/>
    <mergeCell ref="B17:C17"/>
    <mergeCell ref="B24:C24"/>
    <mergeCell ref="B25:C25"/>
    <mergeCell ref="B26:C26"/>
    <mergeCell ref="B27:C27"/>
    <mergeCell ref="B41:D41"/>
    <mergeCell ref="B43:C43"/>
    <mergeCell ref="B18:C18"/>
    <mergeCell ref="B19:C19"/>
    <mergeCell ref="B20:C20"/>
    <mergeCell ref="B21:C21"/>
    <mergeCell ref="B22:C22"/>
    <mergeCell ref="B23:C23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77:C77"/>
    <mergeCell ref="B78:C78"/>
    <mergeCell ref="B79:C79"/>
    <mergeCell ref="B80:C80"/>
    <mergeCell ref="B81:C81"/>
    <mergeCell ref="B82:C82"/>
    <mergeCell ref="B56:C56"/>
    <mergeCell ref="B57:C57"/>
    <mergeCell ref="B72:D72"/>
    <mergeCell ref="B74:C74"/>
    <mergeCell ref="B75:C75"/>
    <mergeCell ref="B76:C76"/>
    <mergeCell ref="B103:D103"/>
    <mergeCell ref="B105:C105"/>
    <mergeCell ref="B106:C106"/>
    <mergeCell ref="B107:C107"/>
    <mergeCell ref="B108:C108"/>
    <mergeCell ref="B109:C109"/>
    <mergeCell ref="B83:C83"/>
    <mergeCell ref="B84:C84"/>
    <mergeCell ref="B85:C85"/>
    <mergeCell ref="B86:C86"/>
    <mergeCell ref="B87:C87"/>
    <mergeCell ref="B88:C88"/>
    <mergeCell ref="B116:C116"/>
    <mergeCell ref="B117:C117"/>
    <mergeCell ref="B118:C118"/>
    <mergeCell ref="B119:C119"/>
    <mergeCell ref="B134:D134"/>
    <mergeCell ref="B136:C136"/>
    <mergeCell ref="B110:C110"/>
    <mergeCell ref="B111:C111"/>
    <mergeCell ref="B112:C112"/>
    <mergeCell ref="B113:C113"/>
    <mergeCell ref="B114:C114"/>
    <mergeCell ref="B115:C115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70:C170"/>
    <mergeCell ref="B171:C171"/>
    <mergeCell ref="B172:C172"/>
    <mergeCell ref="B173:C173"/>
    <mergeCell ref="B174:C174"/>
    <mergeCell ref="B175:C175"/>
    <mergeCell ref="B149:C149"/>
    <mergeCell ref="B150:C150"/>
    <mergeCell ref="B165:D165"/>
    <mergeCell ref="B167:C167"/>
    <mergeCell ref="B168:C168"/>
    <mergeCell ref="B169:C169"/>
    <mergeCell ref="B196:D196"/>
    <mergeCell ref="B198:C198"/>
    <mergeCell ref="B199:C199"/>
    <mergeCell ref="B200:C200"/>
    <mergeCell ref="B201:C201"/>
    <mergeCell ref="B202:C202"/>
    <mergeCell ref="B176:C176"/>
    <mergeCell ref="B177:C177"/>
    <mergeCell ref="B178:C178"/>
    <mergeCell ref="B179:C179"/>
    <mergeCell ref="B180:C180"/>
    <mergeCell ref="B181:C181"/>
    <mergeCell ref="B209:C209"/>
    <mergeCell ref="B210:C210"/>
    <mergeCell ref="B211:C211"/>
    <mergeCell ref="B212:C212"/>
    <mergeCell ref="B227:D227"/>
    <mergeCell ref="B229:C229"/>
    <mergeCell ref="B203:C203"/>
    <mergeCell ref="B204:C204"/>
    <mergeCell ref="B205:C205"/>
    <mergeCell ref="B206:C206"/>
    <mergeCell ref="B207:C207"/>
    <mergeCell ref="B208:C208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63:C263"/>
    <mergeCell ref="B264:C264"/>
    <mergeCell ref="B265:C265"/>
    <mergeCell ref="B266:C266"/>
    <mergeCell ref="B267:C267"/>
    <mergeCell ref="B268:C268"/>
    <mergeCell ref="B242:C242"/>
    <mergeCell ref="B243:C243"/>
    <mergeCell ref="B258:D258"/>
    <mergeCell ref="B260:C260"/>
    <mergeCell ref="B261:C261"/>
    <mergeCell ref="B262:C262"/>
    <mergeCell ref="B290:D290"/>
    <mergeCell ref="B292:C292"/>
    <mergeCell ref="B293:C293"/>
    <mergeCell ref="B294:C294"/>
    <mergeCell ref="B295:C295"/>
    <mergeCell ref="B296:C296"/>
    <mergeCell ref="B269:C269"/>
    <mergeCell ref="B270:C270"/>
    <mergeCell ref="B271:C271"/>
    <mergeCell ref="B272:C272"/>
    <mergeCell ref="B273:C273"/>
    <mergeCell ref="B274:C274"/>
    <mergeCell ref="B303:C303"/>
    <mergeCell ref="B304:C304"/>
    <mergeCell ref="B305:C305"/>
    <mergeCell ref="B306:C306"/>
    <mergeCell ref="B321:D321"/>
    <mergeCell ref="B323:C323"/>
    <mergeCell ref="B297:C297"/>
    <mergeCell ref="B298:C298"/>
    <mergeCell ref="B299:C299"/>
    <mergeCell ref="B300:C300"/>
    <mergeCell ref="B301:C301"/>
    <mergeCell ref="B302:C302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57:C357"/>
    <mergeCell ref="B358:C358"/>
    <mergeCell ref="B359:C359"/>
    <mergeCell ref="B360:C360"/>
    <mergeCell ref="B361:C361"/>
    <mergeCell ref="B362:C362"/>
    <mergeCell ref="B336:C336"/>
    <mergeCell ref="B337:C337"/>
    <mergeCell ref="B352:D352"/>
    <mergeCell ref="B354:C354"/>
    <mergeCell ref="B355:C355"/>
    <mergeCell ref="B356:C356"/>
    <mergeCell ref="B383:D383"/>
    <mergeCell ref="B385:C385"/>
    <mergeCell ref="B386:C386"/>
    <mergeCell ref="B387:C387"/>
    <mergeCell ref="B388:C388"/>
    <mergeCell ref="B389:C389"/>
    <mergeCell ref="B363:C363"/>
    <mergeCell ref="B364:C364"/>
    <mergeCell ref="B365:C365"/>
    <mergeCell ref="B366:C366"/>
    <mergeCell ref="B367:C367"/>
    <mergeCell ref="B368:C368"/>
    <mergeCell ref="B396:C396"/>
    <mergeCell ref="B397:C397"/>
    <mergeCell ref="B398:C398"/>
    <mergeCell ref="B399:C399"/>
    <mergeCell ref="B414:D414"/>
    <mergeCell ref="B416:C416"/>
    <mergeCell ref="B390:C390"/>
    <mergeCell ref="B391:C391"/>
    <mergeCell ref="B392:C392"/>
    <mergeCell ref="B393:C393"/>
    <mergeCell ref="B394:C394"/>
    <mergeCell ref="B395:C395"/>
    <mergeCell ref="B423:C423"/>
    <mergeCell ref="B424:C424"/>
    <mergeCell ref="B425:C425"/>
    <mergeCell ref="B426:C426"/>
    <mergeCell ref="B427:C427"/>
    <mergeCell ref="B428:C428"/>
    <mergeCell ref="B417:C417"/>
    <mergeCell ref="B418:C418"/>
    <mergeCell ref="B419:C419"/>
    <mergeCell ref="B420:C420"/>
    <mergeCell ref="B421:C421"/>
    <mergeCell ref="B422:C422"/>
    <mergeCell ref="B450:C450"/>
    <mergeCell ref="B451:C451"/>
    <mergeCell ref="B452:C452"/>
    <mergeCell ref="B453:C453"/>
    <mergeCell ref="B454:C454"/>
    <mergeCell ref="B455:C455"/>
    <mergeCell ref="B429:C429"/>
    <mergeCell ref="B430:C430"/>
    <mergeCell ref="B445:D445"/>
    <mergeCell ref="B447:C447"/>
    <mergeCell ref="B448:C448"/>
    <mergeCell ref="B449:C449"/>
    <mergeCell ref="B476:D476"/>
    <mergeCell ref="B478:C478"/>
    <mergeCell ref="B479:C479"/>
    <mergeCell ref="B480:C480"/>
    <mergeCell ref="B481:C481"/>
    <mergeCell ref="B482:C482"/>
    <mergeCell ref="B456:C456"/>
    <mergeCell ref="B457:C457"/>
    <mergeCell ref="B458:C458"/>
    <mergeCell ref="B459:C459"/>
    <mergeCell ref="B460:C460"/>
    <mergeCell ref="B461:C461"/>
    <mergeCell ref="B489:C489"/>
    <mergeCell ref="B490:C490"/>
    <mergeCell ref="B491:C491"/>
    <mergeCell ref="B492:C492"/>
    <mergeCell ref="B507:D507"/>
    <mergeCell ref="B509:C509"/>
    <mergeCell ref="B483:C483"/>
    <mergeCell ref="B484:C484"/>
    <mergeCell ref="B485:C485"/>
    <mergeCell ref="B486:C486"/>
    <mergeCell ref="B487:C487"/>
    <mergeCell ref="B488:C488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43:C543"/>
    <mergeCell ref="B544:C544"/>
    <mergeCell ref="B545:C545"/>
    <mergeCell ref="B546:C546"/>
    <mergeCell ref="B547:C547"/>
    <mergeCell ref="B548:C548"/>
    <mergeCell ref="B522:C522"/>
    <mergeCell ref="B523:C523"/>
    <mergeCell ref="B538:D538"/>
    <mergeCell ref="B540:C540"/>
    <mergeCell ref="B541:C541"/>
    <mergeCell ref="B542:C542"/>
    <mergeCell ref="B571:D571"/>
    <mergeCell ref="B573:C573"/>
    <mergeCell ref="B574:C574"/>
    <mergeCell ref="B575:C575"/>
    <mergeCell ref="B576:C576"/>
    <mergeCell ref="B577:C577"/>
    <mergeCell ref="B549:C549"/>
    <mergeCell ref="B550:C550"/>
    <mergeCell ref="B551:C551"/>
    <mergeCell ref="B552:C552"/>
    <mergeCell ref="B553:C553"/>
    <mergeCell ref="B554:C554"/>
    <mergeCell ref="B584:C584"/>
    <mergeCell ref="B585:C585"/>
    <mergeCell ref="B586:C586"/>
    <mergeCell ref="B587:C587"/>
    <mergeCell ref="B604:D604"/>
    <mergeCell ref="B606:C606"/>
    <mergeCell ref="B578:C578"/>
    <mergeCell ref="B579:C579"/>
    <mergeCell ref="B580:C580"/>
    <mergeCell ref="B581:C581"/>
    <mergeCell ref="B582:C582"/>
    <mergeCell ref="B583:C583"/>
    <mergeCell ref="B613:C613"/>
    <mergeCell ref="B614:C614"/>
    <mergeCell ref="B615:C615"/>
    <mergeCell ref="B616:C616"/>
    <mergeCell ref="B617:C617"/>
    <mergeCell ref="B618:C618"/>
    <mergeCell ref="B607:C607"/>
    <mergeCell ref="B608:C608"/>
    <mergeCell ref="B609:C609"/>
    <mergeCell ref="B610:C610"/>
    <mergeCell ref="B611:C611"/>
    <mergeCell ref="B612:C612"/>
    <mergeCell ref="B642:C642"/>
    <mergeCell ref="B643:C643"/>
    <mergeCell ref="B644:C644"/>
    <mergeCell ref="B645:C645"/>
    <mergeCell ref="B646:C646"/>
    <mergeCell ref="B647:C647"/>
    <mergeCell ref="B619:C619"/>
    <mergeCell ref="B620:C620"/>
    <mergeCell ref="B637:D637"/>
    <mergeCell ref="B639:C639"/>
    <mergeCell ref="B640:C640"/>
    <mergeCell ref="B641:C641"/>
    <mergeCell ref="B671:D671"/>
    <mergeCell ref="B673:C673"/>
    <mergeCell ref="B674:C674"/>
    <mergeCell ref="B675:C675"/>
    <mergeCell ref="B676:C676"/>
    <mergeCell ref="B677:C677"/>
    <mergeCell ref="B648:C648"/>
    <mergeCell ref="B649:C649"/>
    <mergeCell ref="B650:C650"/>
    <mergeCell ref="B651:C651"/>
    <mergeCell ref="B652:C652"/>
    <mergeCell ref="B653:C653"/>
    <mergeCell ref="B684:C684"/>
    <mergeCell ref="B685:C685"/>
    <mergeCell ref="B686:C686"/>
    <mergeCell ref="B687:C687"/>
    <mergeCell ref="B704:D704"/>
    <mergeCell ref="B706:C706"/>
    <mergeCell ref="B678:C678"/>
    <mergeCell ref="B679:C679"/>
    <mergeCell ref="B680:C680"/>
    <mergeCell ref="B681:C681"/>
    <mergeCell ref="B682:C682"/>
    <mergeCell ref="B683:C683"/>
    <mergeCell ref="B713:C713"/>
    <mergeCell ref="B714:C714"/>
    <mergeCell ref="B715:C715"/>
    <mergeCell ref="B716:C716"/>
    <mergeCell ref="B717:C717"/>
    <mergeCell ref="B718:C718"/>
    <mergeCell ref="B707:C707"/>
    <mergeCell ref="B708:C708"/>
    <mergeCell ref="B709:C709"/>
    <mergeCell ref="B710:C710"/>
    <mergeCell ref="B711:C711"/>
    <mergeCell ref="B712:C712"/>
    <mergeCell ref="B743:C743"/>
    <mergeCell ref="B744:C744"/>
    <mergeCell ref="B745:C745"/>
    <mergeCell ref="B746:C746"/>
    <mergeCell ref="B747:C747"/>
    <mergeCell ref="B748:C748"/>
    <mergeCell ref="B719:C719"/>
    <mergeCell ref="B720:C720"/>
    <mergeCell ref="B738:D738"/>
    <mergeCell ref="B740:C740"/>
    <mergeCell ref="B741:C741"/>
    <mergeCell ref="B742:C742"/>
    <mergeCell ref="B772:D772"/>
    <mergeCell ref="B774:C774"/>
    <mergeCell ref="B775:C775"/>
    <mergeCell ref="B776:C776"/>
    <mergeCell ref="B777:C777"/>
    <mergeCell ref="B778:C778"/>
    <mergeCell ref="B749:C749"/>
    <mergeCell ref="B750:C750"/>
    <mergeCell ref="B751:C751"/>
    <mergeCell ref="B752:C752"/>
    <mergeCell ref="B753:C753"/>
    <mergeCell ref="B754:C754"/>
    <mergeCell ref="B785:C785"/>
    <mergeCell ref="B786:C786"/>
    <mergeCell ref="B787:C787"/>
    <mergeCell ref="B788:C788"/>
    <mergeCell ref="B803:D803"/>
    <mergeCell ref="B805:C805"/>
    <mergeCell ref="B779:C779"/>
    <mergeCell ref="B780:C780"/>
    <mergeCell ref="B781:C781"/>
    <mergeCell ref="B782:C782"/>
    <mergeCell ref="B783:C783"/>
    <mergeCell ref="B784:C784"/>
    <mergeCell ref="B812:C812"/>
    <mergeCell ref="B813:C813"/>
    <mergeCell ref="B814:C814"/>
    <mergeCell ref="B815:C815"/>
    <mergeCell ref="B816:C816"/>
    <mergeCell ref="B817:C817"/>
    <mergeCell ref="B806:C806"/>
    <mergeCell ref="B807:C807"/>
    <mergeCell ref="B808:C808"/>
    <mergeCell ref="B809:C809"/>
    <mergeCell ref="B810:C810"/>
    <mergeCell ref="B811:C811"/>
    <mergeCell ref="B840:C840"/>
    <mergeCell ref="B841:C841"/>
    <mergeCell ref="B842:C842"/>
    <mergeCell ref="B843:C843"/>
    <mergeCell ref="B844:C844"/>
    <mergeCell ref="B845:C845"/>
    <mergeCell ref="B818:C818"/>
    <mergeCell ref="B819:C819"/>
    <mergeCell ref="B835:D835"/>
    <mergeCell ref="B837:C837"/>
    <mergeCell ref="B838:C838"/>
    <mergeCell ref="B839:C839"/>
    <mergeCell ref="B866:D866"/>
    <mergeCell ref="B868:C868"/>
    <mergeCell ref="B869:C869"/>
    <mergeCell ref="B870:C870"/>
    <mergeCell ref="B871:C871"/>
    <mergeCell ref="B872:C872"/>
    <mergeCell ref="B846:C846"/>
    <mergeCell ref="B847:C847"/>
    <mergeCell ref="B848:C848"/>
    <mergeCell ref="B849:C849"/>
    <mergeCell ref="B850:C850"/>
    <mergeCell ref="B851:C851"/>
    <mergeCell ref="B879:C879"/>
    <mergeCell ref="B880:C880"/>
    <mergeCell ref="B881:C881"/>
    <mergeCell ref="B885:C885"/>
    <mergeCell ref="B902:D902"/>
    <mergeCell ref="B904:C904"/>
    <mergeCell ref="B873:C873"/>
    <mergeCell ref="B874:C874"/>
    <mergeCell ref="B875:C875"/>
    <mergeCell ref="B876:C876"/>
    <mergeCell ref="B877:C877"/>
    <mergeCell ref="B878:C878"/>
    <mergeCell ref="B882:C882"/>
    <mergeCell ref="B883:C883"/>
    <mergeCell ref="B884:C884"/>
    <mergeCell ref="B919:C919"/>
    <mergeCell ref="B920:C920"/>
    <mergeCell ref="B913:C913"/>
    <mergeCell ref="B914:C914"/>
    <mergeCell ref="B915:C915"/>
    <mergeCell ref="B916:C916"/>
    <mergeCell ref="B917:C917"/>
    <mergeCell ref="B918:C918"/>
    <mergeCell ref="B905:C905"/>
    <mergeCell ref="B906:C906"/>
    <mergeCell ref="B907:C907"/>
    <mergeCell ref="B909:C909"/>
    <mergeCell ref="B910:C910"/>
    <mergeCell ref="B911:C911"/>
    <mergeCell ref="B912:C912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E479"/>
  <sheetViews>
    <sheetView topLeftCell="A435" workbookViewId="0">
      <selection activeCell="C449" sqref="C449"/>
    </sheetView>
  </sheetViews>
  <sheetFormatPr defaultRowHeight="15"/>
  <cols>
    <col min="2" max="2" width="28.28515625" customWidth="1"/>
    <col min="3" max="3" width="16" customWidth="1"/>
    <col min="4" max="4" width="12.7109375" customWidth="1"/>
    <col min="5" max="5" width="11.42578125" customWidth="1"/>
  </cols>
  <sheetData>
    <row r="2" spans="2:5" ht="15.75">
      <c r="C2" s="4" t="s">
        <v>5</v>
      </c>
    </row>
    <row r="3" spans="2:5" ht="15.75">
      <c r="C3" s="4" t="s">
        <v>6</v>
      </c>
      <c r="D3" s="4"/>
    </row>
    <row r="4" spans="2:5">
      <c r="B4" s="5" t="s">
        <v>7</v>
      </c>
      <c r="C4" s="5"/>
      <c r="D4" s="5"/>
      <c r="E4" s="5"/>
    </row>
    <row r="5" spans="2:5">
      <c r="B5" s="5"/>
      <c r="C5" s="5" t="s">
        <v>52</v>
      </c>
      <c r="D5" s="5"/>
      <c r="E5" s="5"/>
    </row>
    <row r="6" spans="2:5">
      <c r="B6" t="s">
        <v>23</v>
      </c>
      <c r="C6" t="s">
        <v>40</v>
      </c>
      <c r="D6" s="6">
        <v>1</v>
      </c>
    </row>
    <row r="9" spans="2:5" ht="30">
      <c r="B9" s="1" t="s">
        <v>0</v>
      </c>
      <c r="C9" s="2" t="s">
        <v>1</v>
      </c>
      <c r="D9" s="2" t="s">
        <v>2</v>
      </c>
      <c r="E9" s="2" t="s">
        <v>3</v>
      </c>
    </row>
    <row r="10" spans="2:5">
      <c r="B10" s="3" t="s">
        <v>4</v>
      </c>
      <c r="C10" s="32">
        <f>137271.83+17467.98</f>
        <v>154739.81</v>
      </c>
      <c r="D10" s="32">
        <f>131493.67+15274.54</f>
        <v>146768.21000000002</v>
      </c>
      <c r="E10" s="1">
        <v>247624.02999999997</v>
      </c>
    </row>
    <row r="11" spans="2:5">
      <c r="B11" s="79" t="s">
        <v>8</v>
      </c>
      <c r="C11" s="80"/>
      <c r="D11" s="81"/>
      <c r="E11" s="1">
        <f>C10-E10</f>
        <v>-92884.219999999972</v>
      </c>
    </row>
    <row r="13" spans="2:5" ht="30">
      <c r="B13" s="90" t="s">
        <v>14</v>
      </c>
      <c r="C13" s="81"/>
      <c r="D13" s="8" t="s">
        <v>17</v>
      </c>
      <c r="E13" s="3"/>
    </row>
    <row r="14" spans="2:5">
      <c r="B14" s="90" t="s">
        <v>15</v>
      </c>
      <c r="C14" s="81"/>
      <c r="D14" s="1">
        <v>0</v>
      </c>
      <c r="E14" s="1"/>
    </row>
    <row r="15" spans="2:5">
      <c r="B15" s="82" t="s">
        <v>285</v>
      </c>
      <c r="C15" s="81"/>
      <c r="D15" s="18">
        <v>3690.16</v>
      </c>
      <c r="E15" s="1"/>
    </row>
    <row r="16" spans="2:5">
      <c r="B16" s="82" t="s">
        <v>163</v>
      </c>
      <c r="C16" s="81"/>
      <c r="D16" s="27">
        <f>1243.08+'[1]тар. с площ.'!$K$606</f>
        <v>1919.9699999999998</v>
      </c>
      <c r="E16" s="1"/>
    </row>
    <row r="17" spans="2:5">
      <c r="B17" s="90" t="s">
        <v>16</v>
      </c>
      <c r="C17" s="81"/>
      <c r="D17" s="1">
        <v>0</v>
      </c>
      <c r="E17" s="1"/>
    </row>
    <row r="18" spans="2:5">
      <c r="B18" s="82" t="s">
        <v>22</v>
      </c>
      <c r="C18" s="81"/>
      <c r="D18" s="24">
        <f>'[1]тар. с площ.'!$K$599+'[1]тар. с площ.'!$K$600</f>
        <v>111802</v>
      </c>
      <c r="E18" s="1"/>
    </row>
    <row r="19" spans="2:5">
      <c r="B19" s="82" t="s">
        <v>165</v>
      </c>
      <c r="C19" s="81"/>
      <c r="D19" s="37">
        <v>7274</v>
      </c>
      <c r="E19" s="1"/>
    </row>
    <row r="20" spans="2:5">
      <c r="B20" s="108" t="s">
        <v>67</v>
      </c>
      <c r="C20" s="116"/>
      <c r="D20" s="36">
        <v>2431.09</v>
      </c>
      <c r="E20" s="1"/>
    </row>
    <row r="21" spans="2:5">
      <c r="B21" s="60" t="s">
        <v>62</v>
      </c>
      <c r="C21" s="67"/>
      <c r="D21" s="36">
        <v>2138.0700000000002</v>
      </c>
      <c r="E21" s="1"/>
    </row>
    <row r="22" spans="2:5">
      <c r="B22" s="91" t="s">
        <v>19</v>
      </c>
      <c r="C22" s="81"/>
      <c r="D22" s="1">
        <v>0</v>
      </c>
      <c r="E22" s="1"/>
    </row>
    <row r="23" spans="2:5">
      <c r="B23" s="82" t="s">
        <v>57</v>
      </c>
      <c r="C23" s="81"/>
      <c r="D23" s="69">
        <v>110354.74</v>
      </c>
      <c r="E23" s="1"/>
    </row>
    <row r="24" spans="2:5">
      <c r="B24" s="82" t="s">
        <v>109</v>
      </c>
      <c r="C24" s="81"/>
      <c r="D24" s="1">
        <v>2982</v>
      </c>
      <c r="E24" s="1"/>
    </row>
    <row r="25" spans="2:5">
      <c r="B25" s="82"/>
      <c r="C25" s="81"/>
      <c r="D25" s="1">
        <v>0</v>
      </c>
      <c r="E25" s="1"/>
    </row>
    <row r="26" spans="2:5">
      <c r="B26" s="86" t="s">
        <v>20</v>
      </c>
      <c r="C26" s="87"/>
      <c r="D26" s="1">
        <v>0</v>
      </c>
      <c r="E26" s="1"/>
    </row>
    <row r="27" spans="2:5">
      <c r="B27" s="82" t="s">
        <v>63</v>
      </c>
      <c r="C27" s="81"/>
      <c r="D27" s="69">
        <v>5032</v>
      </c>
      <c r="E27" s="1"/>
    </row>
    <row r="28" spans="2:5" ht="15.75">
      <c r="B28" s="82"/>
      <c r="C28" s="81"/>
      <c r="D28" s="22"/>
      <c r="E28" s="1"/>
    </row>
    <row r="29" spans="2:5">
      <c r="B29" s="89" t="s">
        <v>18</v>
      </c>
      <c r="C29" s="81"/>
      <c r="D29" s="23">
        <f>SUM(D14:D28)</f>
        <v>247624.03000000003</v>
      </c>
      <c r="E29" s="1"/>
    </row>
    <row r="30" spans="2:5">
      <c r="B30" s="7"/>
      <c r="C30" s="7"/>
      <c r="D30" s="7"/>
      <c r="E30" s="7"/>
    </row>
    <row r="31" spans="2:5">
      <c r="B31" t="s">
        <v>9</v>
      </c>
    </row>
    <row r="32" spans="2:5">
      <c r="B32" t="s">
        <v>10</v>
      </c>
      <c r="C32" t="s">
        <v>11</v>
      </c>
    </row>
    <row r="37" spans="2:5" ht="15.75">
      <c r="C37" s="4" t="s">
        <v>5</v>
      </c>
    </row>
    <row r="38" spans="2:5" ht="15.75">
      <c r="C38" s="4" t="s">
        <v>6</v>
      </c>
      <c r="D38" s="4"/>
    </row>
    <row r="39" spans="2:5">
      <c r="B39" s="5" t="s">
        <v>7</v>
      </c>
      <c r="C39" s="5"/>
      <c r="D39" s="5"/>
      <c r="E39" s="5"/>
    </row>
    <row r="40" spans="2:5">
      <c r="B40" s="5"/>
      <c r="C40" s="5" t="s">
        <v>52</v>
      </c>
      <c r="D40" s="5"/>
      <c r="E40" s="5"/>
    </row>
    <row r="41" spans="2:5">
      <c r="B41" t="s">
        <v>23</v>
      </c>
      <c r="C41" t="s">
        <v>40</v>
      </c>
      <c r="D41" s="6">
        <v>2</v>
      </c>
    </row>
    <row r="44" spans="2:5" ht="30">
      <c r="B44" s="1" t="s">
        <v>0</v>
      </c>
      <c r="C44" s="2" t="s">
        <v>1</v>
      </c>
      <c r="D44" s="2" t="s">
        <v>2</v>
      </c>
      <c r="E44" s="2" t="s">
        <v>3</v>
      </c>
    </row>
    <row r="45" spans="2:5">
      <c r="B45" s="3" t="s">
        <v>4</v>
      </c>
      <c r="C45" s="32">
        <v>126642.71</v>
      </c>
      <c r="D45" s="32">
        <f>100559.67+18682.77</f>
        <v>119242.44</v>
      </c>
      <c r="E45" s="1">
        <v>183772.62</v>
      </c>
    </row>
    <row r="46" spans="2:5">
      <c r="B46" s="79" t="s">
        <v>8</v>
      </c>
      <c r="C46" s="80"/>
      <c r="D46" s="81"/>
      <c r="E46" s="1">
        <f>C45-E45</f>
        <v>-57129.909999999989</v>
      </c>
    </row>
    <row r="48" spans="2:5" ht="30">
      <c r="B48" s="90" t="s">
        <v>14</v>
      </c>
      <c r="C48" s="81"/>
      <c r="D48" s="8" t="s">
        <v>17</v>
      </c>
      <c r="E48" s="3"/>
    </row>
    <row r="49" spans="2:5">
      <c r="B49" s="90" t="s">
        <v>15</v>
      </c>
      <c r="C49" s="81"/>
      <c r="D49" s="38">
        <v>0</v>
      </c>
      <c r="E49" s="1"/>
    </row>
    <row r="50" spans="2:5">
      <c r="B50" s="82" t="s">
        <v>175</v>
      </c>
      <c r="C50" s="81"/>
      <c r="D50" s="26">
        <v>939.29</v>
      </c>
      <c r="E50" s="1"/>
    </row>
    <row r="51" spans="2:5">
      <c r="B51" s="82"/>
      <c r="C51" s="81"/>
      <c r="D51" s="38">
        <v>0</v>
      </c>
      <c r="E51" s="1"/>
    </row>
    <row r="52" spans="2:5">
      <c r="B52" s="90" t="s">
        <v>16</v>
      </c>
      <c r="C52" s="81"/>
      <c r="D52" s="38">
        <v>0</v>
      </c>
      <c r="E52" s="1"/>
    </row>
    <row r="53" spans="2:5">
      <c r="B53" s="102" t="s">
        <v>50</v>
      </c>
      <c r="C53" s="100"/>
      <c r="D53" s="71">
        <f>'[1]тар. с площ.'!$K$611+'[1]тар. с площ.'!$K$613</f>
        <v>16932.400000000001</v>
      </c>
      <c r="E53" s="1"/>
    </row>
    <row r="54" spans="2:5">
      <c r="B54" s="108" t="s">
        <v>22</v>
      </c>
      <c r="C54" s="100"/>
      <c r="D54" s="37">
        <f>'[1]тар. с площ.'!$K$612+'[1]тар. с площ.'!$K$620</f>
        <v>118920</v>
      </c>
      <c r="E54" s="1"/>
    </row>
    <row r="55" spans="2:5">
      <c r="B55" s="108" t="s">
        <v>67</v>
      </c>
      <c r="C55" s="100"/>
      <c r="D55" s="37">
        <v>2431.09</v>
      </c>
      <c r="E55" s="1"/>
    </row>
    <row r="56" spans="2:5">
      <c r="B56" s="102" t="s">
        <v>224</v>
      </c>
      <c r="C56" s="100"/>
      <c r="D56" s="37">
        <v>1493.73</v>
      </c>
      <c r="E56" s="1"/>
    </row>
    <row r="57" spans="2:5">
      <c r="B57" s="91" t="s">
        <v>19</v>
      </c>
      <c r="C57" s="81"/>
      <c r="D57" s="38">
        <v>0</v>
      </c>
      <c r="E57" s="1"/>
    </row>
    <row r="58" spans="2:5">
      <c r="B58" s="82" t="s">
        <v>286</v>
      </c>
      <c r="C58" s="81"/>
      <c r="D58" s="37">
        <v>29178.66</v>
      </c>
      <c r="E58" s="1"/>
    </row>
    <row r="59" spans="2:5">
      <c r="B59" s="82" t="s">
        <v>161</v>
      </c>
      <c r="C59" s="81"/>
      <c r="D59" s="38">
        <v>182.23</v>
      </c>
      <c r="E59" s="1"/>
    </row>
    <row r="60" spans="2:5">
      <c r="B60" s="82"/>
      <c r="C60" s="81"/>
      <c r="D60" s="38">
        <v>0</v>
      </c>
      <c r="E60" s="1"/>
    </row>
    <row r="61" spans="2:5">
      <c r="B61" s="86" t="s">
        <v>20</v>
      </c>
      <c r="C61" s="87"/>
      <c r="D61" s="38">
        <v>0</v>
      </c>
      <c r="E61" s="1"/>
    </row>
    <row r="62" spans="2:5">
      <c r="B62" s="82" t="s">
        <v>63</v>
      </c>
      <c r="C62" s="81"/>
      <c r="D62" s="26">
        <v>4070</v>
      </c>
      <c r="E62" s="1"/>
    </row>
    <row r="63" spans="2:5">
      <c r="B63" s="82" t="s">
        <v>287</v>
      </c>
      <c r="C63" s="81"/>
      <c r="D63" s="26">
        <v>9625.2199999999993</v>
      </c>
      <c r="E63" s="1"/>
    </row>
    <row r="64" spans="2:5">
      <c r="B64" s="89" t="s">
        <v>18</v>
      </c>
      <c r="C64" s="81"/>
      <c r="D64" s="23">
        <f>SUM(D49:D63)</f>
        <v>183772.62000000002</v>
      </c>
      <c r="E64" s="1"/>
    </row>
    <row r="65" spans="2:5">
      <c r="B65" s="7"/>
      <c r="C65" s="7"/>
      <c r="D65" s="7"/>
      <c r="E65" s="7"/>
    </row>
    <row r="66" spans="2:5">
      <c r="B66" t="s">
        <v>9</v>
      </c>
    </row>
    <row r="67" spans="2:5">
      <c r="B67" t="s">
        <v>10</v>
      </c>
      <c r="C67" t="s">
        <v>11</v>
      </c>
    </row>
    <row r="71" spans="2:5" ht="15.75">
      <c r="C71" s="4" t="s">
        <v>5</v>
      </c>
    </row>
    <row r="72" spans="2:5" ht="15.75">
      <c r="C72" s="4" t="s">
        <v>6</v>
      </c>
      <c r="D72" s="4"/>
    </row>
    <row r="73" spans="2:5">
      <c r="B73" s="5" t="s">
        <v>7</v>
      </c>
      <c r="C73" s="5"/>
      <c r="D73" s="5"/>
      <c r="E73" s="5"/>
    </row>
    <row r="74" spans="2:5">
      <c r="B74" s="5"/>
      <c r="C74" s="5" t="s">
        <v>52</v>
      </c>
      <c r="D74" s="5"/>
      <c r="E74" s="5"/>
    </row>
    <row r="75" spans="2:5">
      <c r="B75" t="s">
        <v>23</v>
      </c>
      <c r="C75" t="s">
        <v>40</v>
      </c>
      <c r="D75" s="6">
        <v>3</v>
      </c>
    </row>
    <row r="78" spans="2:5" ht="30">
      <c r="B78" s="1" t="s">
        <v>0</v>
      </c>
      <c r="C78" s="2" t="s">
        <v>1</v>
      </c>
      <c r="D78" s="2" t="s">
        <v>2</v>
      </c>
      <c r="E78" s="2" t="s">
        <v>3</v>
      </c>
    </row>
    <row r="79" spans="2:5">
      <c r="B79" s="3" t="s">
        <v>4</v>
      </c>
      <c r="C79" s="32">
        <v>191114.04</v>
      </c>
      <c r="D79" s="32">
        <f>129507.74+62071.1</f>
        <v>191578.84</v>
      </c>
      <c r="E79" s="1">
        <v>225509.37999999998</v>
      </c>
    </row>
    <row r="80" spans="2:5">
      <c r="B80" s="79" t="s">
        <v>8</v>
      </c>
      <c r="C80" s="80"/>
      <c r="D80" s="81"/>
      <c r="E80" s="1">
        <f>C79-E79</f>
        <v>-34395.339999999967</v>
      </c>
    </row>
    <row r="82" spans="2:5" ht="30">
      <c r="B82" s="90" t="s">
        <v>14</v>
      </c>
      <c r="C82" s="81"/>
      <c r="D82" s="8" t="s">
        <v>17</v>
      </c>
      <c r="E82" s="3"/>
    </row>
    <row r="83" spans="2:5">
      <c r="B83" s="90" t="s">
        <v>15</v>
      </c>
      <c r="C83" s="81"/>
      <c r="D83" s="1">
        <v>0</v>
      </c>
      <c r="E83" s="1"/>
    </row>
    <row r="84" spans="2:5">
      <c r="B84" s="82" t="s">
        <v>288</v>
      </c>
      <c r="C84" s="81"/>
      <c r="D84" s="45">
        <v>499.33</v>
      </c>
      <c r="E84" s="1"/>
    </row>
    <row r="85" spans="2:5">
      <c r="B85" s="82" t="s">
        <v>291</v>
      </c>
      <c r="C85" s="81"/>
      <c r="D85" s="1">
        <v>23804</v>
      </c>
      <c r="E85" s="1"/>
    </row>
    <row r="86" spans="2:5">
      <c r="B86" s="90" t="s">
        <v>16</v>
      </c>
      <c r="C86" s="81"/>
      <c r="D86" s="1">
        <v>0</v>
      </c>
      <c r="E86" s="1"/>
    </row>
    <row r="87" spans="2:5">
      <c r="B87" s="132" t="s">
        <v>250</v>
      </c>
      <c r="C87" s="133"/>
      <c r="D87" s="27">
        <f>1742.48+'[1]тар. с площ.'!$K$631</f>
        <v>19572.23</v>
      </c>
      <c r="E87" s="1"/>
    </row>
    <row r="88" spans="2:5">
      <c r="B88" s="132" t="s">
        <v>170</v>
      </c>
      <c r="C88" s="133"/>
      <c r="D88" s="1">
        <v>10349.93</v>
      </c>
      <c r="E88" s="1"/>
    </row>
    <row r="89" spans="2:5" ht="29.25" customHeight="1">
      <c r="B89" s="134" t="s">
        <v>289</v>
      </c>
      <c r="C89" s="135"/>
      <c r="D89" s="1">
        <v>826.18</v>
      </c>
      <c r="E89" s="1"/>
    </row>
    <row r="90" spans="2:5">
      <c r="B90" s="82" t="s">
        <v>67</v>
      </c>
      <c r="C90" s="98"/>
      <c r="D90" s="12">
        <v>2431.09</v>
      </c>
      <c r="E90" s="1"/>
    </row>
    <row r="91" spans="2:5">
      <c r="B91" s="82" t="s">
        <v>51</v>
      </c>
      <c r="C91" s="98"/>
      <c r="D91" s="12">
        <v>68000</v>
      </c>
      <c r="E91" s="1"/>
    </row>
    <row r="92" spans="2:5">
      <c r="B92" s="102" t="s">
        <v>190</v>
      </c>
      <c r="C92" s="100"/>
      <c r="D92" s="12">
        <v>3413</v>
      </c>
      <c r="E92" s="1"/>
    </row>
    <row r="93" spans="2:5">
      <c r="B93" s="82" t="s">
        <v>290</v>
      </c>
      <c r="C93" s="98"/>
      <c r="D93" s="12">
        <v>15677.62</v>
      </c>
      <c r="E93" s="1"/>
    </row>
    <row r="94" spans="2:5">
      <c r="B94" s="102" t="s">
        <v>22</v>
      </c>
      <c r="C94" s="100"/>
      <c r="D94" s="12">
        <v>80936</v>
      </c>
      <c r="E94" s="1"/>
    </row>
    <row r="95" spans="2:5">
      <c r="B95" s="91" t="s">
        <v>19</v>
      </c>
      <c r="C95" s="136"/>
      <c r="D95" s="1">
        <v>0</v>
      </c>
      <c r="E95" s="1"/>
    </row>
    <row r="96" spans="2:5">
      <c r="B96" s="82"/>
      <c r="C96" s="81"/>
      <c r="D96" s="1"/>
      <c r="E96" s="1"/>
    </row>
    <row r="97" spans="2:5">
      <c r="B97" s="82"/>
      <c r="C97" s="81"/>
      <c r="D97" s="12"/>
      <c r="E97" s="1"/>
    </row>
    <row r="98" spans="2:5">
      <c r="B98" s="82"/>
      <c r="C98" s="81"/>
      <c r="D98" s="1">
        <v>0</v>
      </c>
      <c r="E98" s="1"/>
    </row>
    <row r="99" spans="2:5">
      <c r="B99" s="86" t="s">
        <v>20</v>
      </c>
      <c r="C99" s="87"/>
      <c r="D99" s="1">
        <v>0</v>
      </c>
      <c r="E99" s="1"/>
    </row>
    <row r="100" spans="2:5" ht="15.75">
      <c r="B100" s="82"/>
      <c r="C100" s="81"/>
      <c r="D100" s="19"/>
      <c r="E100" s="1"/>
    </row>
    <row r="101" spans="2:5" ht="15.75">
      <c r="B101" s="82"/>
      <c r="C101" s="81"/>
      <c r="D101" s="19"/>
      <c r="E101" s="1"/>
    </row>
    <row r="102" spans="2:5" ht="15.75">
      <c r="B102" s="82"/>
      <c r="C102" s="81"/>
      <c r="D102" s="17"/>
      <c r="E102" s="1"/>
    </row>
    <row r="103" spans="2:5">
      <c r="B103" s="89" t="s">
        <v>18</v>
      </c>
      <c r="C103" s="81"/>
      <c r="D103" s="3">
        <f>SUM(D83:D102)</f>
        <v>225509.38</v>
      </c>
      <c r="E103" s="1"/>
    </row>
    <row r="104" spans="2:5">
      <c r="B104" s="7"/>
      <c r="C104" s="7"/>
      <c r="D104" s="7"/>
      <c r="E104" s="7"/>
    </row>
    <row r="105" spans="2:5">
      <c r="B105" t="s">
        <v>9</v>
      </c>
    </row>
    <row r="106" spans="2:5">
      <c r="B106" t="s">
        <v>10</v>
      </c>
      <c r="C106" t="s">
        <v>11</v>
      </c>
    </row>
    <row r="111" spans="2:5" ht="15.75">
      <c r="C111" s="4" t="s">
        <v>5</v>
      </c>
    </row>
    <row r="112" spans="2:5" ht="15.75">
      <c r="C112" s="4" t="s">
        <v>6</v>
      </c>
      <c r="D112" s="4"/>
    </row>
    <row r="113" spans="2:5">
      <c r="B113" s="5" t="s">
        <v>7</v>
      </c>
      <c r="C113" s="5"/>
      <c r="D113" s="5"/>
      <c r="E113" s="5"/>
    </row>
    <row r="114" spans="2:5">
      <c r="B114" s="5"/>
      <c r="C114" s="5" t="s">
        <v>52</v>
      </c>
      <c r="D114" s="5"/>
      <c r="E114" s="5"/>
    </row>
    <row r="115" spans="2:5">
      <c r="B115" t="s">
        <v>23</v>
      </c>
      <c r="C115" t="s">
        <v>40</v>
      </c>
      <c r="D115" s="6">
        <v>4</v>
      </c>
    </row>
    <row r="118" spans="2:5" ht="30">
      <c r="B118" s="1" t="s">
        <v>0</v>
      </c>
      <c r="C118" s="2" t="s">
        <v>1</v>
      </c>
      <c r="D118" s="2" t="s">
        <v>2</v>
      </c>
      <c r="E118" s="2" t="s">
        <v>3</v>
      </c>
    </row>
    <row r="119" spans="2:5">
      <c r="B119" s="3" t="s">
        <v>4</v>
      </c>
      <c r="C119" s="32">
        <v>162454.48000000001</v>
      </c>
      <c r="D119" s="32">
        <f>139342.86+18015.25</f>
        <v>157358.10999999999</v>
      </c>
      <c r="E119" s="1">
        <v>97381.09</v>
      </c>
    </row>
    <row r="120" spans="2:5">
      <c r="B120" s="79" t="s">
        <v>8</v>
      </c>
      <c r="C120" s="80"/>
      <c r="D120" s="81"/>
      <c r="E120" s="1">
        <f>C119-E119</f>
        <v>65073.390000000014</v>
      </c>
    </row>
    <row r="122" spans="2:5" ht="30">
      <c r="B122" s="90" t="s">
        <v>14</v>
      </c>
      <c r="C122" s="81"/>
      <c r="D122" s="8" t="s">
        <v>17</v>
      </c>
      <c r="E122" s="3"/>
    </row>
    <row r="123" spans="2:5">
      <c r="B123" s="90" t="s">
        <v>15</v>
      </c>
      <c r="C123" s="81"/>
      <c r="D123" s="1">
        <v>0</v>
      </c>
      <c r="E123" s="1"/>
    </row>
    <row r="124" spans="2:5" ht="15.75" customHeight="1">
      <c r="B124" s="82" t="s">
        <v>292</v>
      </c>
      <c r="C124" s="81"/>
      <c r="D124" s="69">
        <v>975.09</v>
      </c>
      <c r="E124" s="1"/>
    </row>
    <row r="125" spans="2:5">
      <c r="B125" s="82"/>
      <c r="C125" s="81"/>
      <c r="D125" s="1">
        <v>0</v>
      </c>
      <c r="E125" s="1"/>
    </row>
    <row r="126" spans="2:5">
      <c r="B126" s="90" t="s">
        <v>16</v>
      </c>
      <c r="C126" s="81"/>
      <c r="D126" s="1">
        <v>0</v>
      </c>
      <c r="E126" s="1"/>
    </row>
    <row r="127" spans="2:5">
      <c r="B127" s="82" t="s">
        <v>22</v>
      </c>
      <c r="C127" s="81"/>
      <c r="D127" s="12">
        <v>61454</v>
      </c>
      <c r="E127" s="1"/>
    </row>
    <row r="128" spans="2:5">
      <c r="B128" s="82" t="s">
        <v>293</v>
      </c>
      <c r="C128" s="81"/>
      <c r="D128" s="15">
        <v>8234</v>
      </c>
      <c r="E128" s="1"/>
    </row>
    <row r="129" spans="2:5">
      <c r="B129" s="91" t="s">
        <v>19</v>
      </c>
      <c r="C129" s="81"/>
      <c r="D129" s="1">
        <v>0</v>
      </c>
      <c r="E129" s="1"/>
    </row>
    <row r="130" spans="2:5">
      <c r="B130" s="82"/>
      <c r="C130" s="81"/>
      <c r="D130" s="1"/>
      <c r="E130" s="1"/>
    </row>
    <row r="131" spans="2:5">
      <c r="B131" s="82"/>
      <c r="C131" s="81"/>
      <c r="D131" s="1"/>
      <c r="E131" s="1"/>
    </row>
    <row r="132" spans="2:5">
      <c r="B132" s="82"/>
      <c r="C132" s="81"/>
      <c r="D132" s="1">
        <v>0</v>
      </c>
      <c r="E132" s="1"/>
    </row>
    <row r="133" spans="2:5">
      <c r="B133" s="86" t="s">
        <v>20</v>
      </c>
      <c r="C133" s="87"/>
      <c r="D133" s="1">
        <v>0</v>
      </c>
      <c r="E133" s="1"/>
    </row>
    <row r="134" spans="2:5">
      <c r="B134" s="82" t="s">
        <v>215</v>
      </c>
      <c r="C134" s="81"/>
      <c r="D134" s="1">
        <v>26718</v>
      </c>
      <c r="E134" s="1"/>
    </row>
    <row r="135" spans="2:5">
      <c r="B135" s="82"/>
      <c r="C135" s="81"/>
      <c r="D135" s="15"/>
      <c r="E135" s="1"/>
    </row>
    <row r="136" spans="2:5">
      <c r="B136" s="89" t="s">
        <v>18</v>
      </c>
      <c r="C136" s="81"/>
      <c r="D136" s="3">
        <f>SUM(D123:D135)</f>
        <v>97381.09</v>
      </c>
      <c r="E136" s="1"/>
    </row>
    <row r="137" spans="2:5">
      <c r="B137" s="7"/>
      <c r="C137" s="7"/>
      <c r="D137" s="7"/>
      <c r="E137" s="7"/>
    </row>
    <row r="138" spans="2:5">
      <c r="B138" t="s">
        <v>9</v>
      </c>
    </row>
    <row r="139" spans="2:5">
      <c r="B139" t="s">
        <v>10</v>
      </c>
      <c r="C139" t="s">
        <v>11</v>
      </c>
    </row>
    <row r="145" spans="2:5" ht="15.75">
      <c r="C145" s="4" t="s">
        <v>5</v>
      </c>
    </row>
    <row r="146" spans="2:5" ht="15.75">
      <c r="C146" s="4" t="s">
        <v>6</v>
      </c>
      <c r="D146" s="4"/>
    </row>
    <row r="147" spans="2:5">
      <c r="B147" s="5" t="s">
        <v>7</v>
      </c>
      <c r="C147" s="5"/>
      <c r="D147" s="5"/>
      <c r="E147" s="5"/>
    </row>
    <row r="148" spans="2:5">
      <c r="B148" s="5"/>
      <c r="C148" s="5" t="s">
        <v>52</v>
      </c>
      <c r="D148" s="5"/>
      <c r="E148" s="5"/>
    </row>
    <row r="149" spans="2:5">
      <c r="B149" t="s">
        <v>23</v>
      </c>
      <c r="C149" t="s">
        <v>40</v>
      </c>
      <c r="D149" s="6">
        <v>5</v>
      </c>
    </row>
    <row r="152" spans="2:5" ht="30">
      <c r="B152" s="1" t="s">
        <v>0</v>
      </c>
      <c r="C152" s="2" t="s">
        <v>1</v>
      </c>
      <c r="D152" s="2" t="s">
        <v>2</v>
      </c>
      <c r="E152" s="2" t="s">
        <v>3</v>
      </c>
    </row>
    <row r="153" spans="2:5">
      <c r="B153" s="3" t="s">
        <v>4</v>
      </c>
      <c r="C153" s="32">
        <v>207709.38</v>
      </c>
      <c r="D153" s="32">
        <f>124675.45+66408.89</f>
        <v>191084.34</v>
      </c>
      <c r="E153" s="1">
        <v>185170.42</v>
      </c>
    </row>
    <row r="154" spans="2:5">
      <c r="B154" s="79" t="s">
        <v>8</v>
      </c>
      <c r="C154" s="80"/>
      <c r="D154" s="81"/>
      <c r="E154" s="1">
        <f>C153-E153</f>
        <v>22538.959999999992</v>
      </c>
    </row>
    <row r="156" spans="2:5" ht="30">
      <c r="B156" s="90" t="s">
        <v>14</v>
      </c>
      <c r="C156" s="81"/>
      <c r="D156" s="8" t="s">
        <v>17</v>
      </c>
      <c r="E156" s="3"/>
    </row>
    <row r="157" spans="2:5">
      <c r="B157" s="90" t="s">
        <v>15</v>
      </c>
      <c r="C157" s="81"/>
      <c r="D157" s="38">
        <v>0</v>
      </c>
      <c r="E157" s="1"/>
    </row>
    <row r="158" spans="2:5">
      <c r="B158" s="82" t="s">
        <v>295</v>
      </c>
      <c r="C158" s="81"/>
      <c r="D158" s="73">
        <v>18392.7</v>
      </c>
      <c r="E158" s="1"/>
    </row>
    <row r="159" spans="2:5">
      <c r="B159" s="82" t="s">
        <v>294</v>
      </c>
      <c r="C159" s="81"/>
      <c r="D159" s="71">
        <f>25497.38+'[1]тар. с площ.'!$K$641</f>
        <v>42506.53</v>
      </c>
      <c r="E159" s="1"/>
    </row>
    <row r="160" spans="2:5">
      <c r="B160" s="46" t="s">
        <v>297</v>
      </c>
      <c r="C160" s="67"/>
      <c r="D160" s="26">
        <v>7805</v>
      </c>
      <c r="E160" s="1"/>
    </row>
    <row r="161" spans="2:5">
      <c r="B161" s="90" t="s">
        <v>16</v>
      </c>
      <c r="C161" s="81"/>
      <c r="D161" s="38">
        <v>0</v>
      </c>
      <c r="E161" s="1"/>
    </row>
    <row r="162" spans="2:5">
      <c r="B162" s="82" t="s">
        <v>296</v>
      </c>
      <c r="C162" s="81"/>
      <c r="D162" s="73">
        <v>2292.19</v>
      </c>
      <c r="E162" s="1"/>
    </row>
    <row r="163" spans="2:5">
      <c r="B163" s="82" t="s">
        <v>22</v>
      </c>
      <c r="C163" s="81"/>
      <c r="D163" s="37">
        <f>54769+'[1]тар. с площ.'!$K$644</f>
        <v>114174</v>
      </c>
      <c r="E163" s="1"/>
    </row>
    <row r="164" spans="2:5">
      <c r="B164" s="82"/>
      <c r="C164" s="81"/>
      <c r="D164" s="12"/>
      <c r="E164" s="1"/>
    </row>
    <row r="165" spans="2:5">
      <c r="B165" s="91" t="s">
        <v>19</v>
      </c>
      <c r="C165" s="81"/>
      <c r="D165" s="1">
        <v>0</v>
      </c>
      <c r="E165" s="1"/>
    </row>
    <row r="166" spans="2:5" ht="15.75">
      <c r="B166" s="82"/>
      <c r="C166" s="81"/>
      <c r="D166" s="19"/>
      <c r="E166" s="1"/>
    </row>
    <row r="167" spans="2:5" ht="15.75">
      <c r="B167" s="82"/>
      <c r="C167" s="81"/>
      <c r="D167" s="17"/>
      <c r="E167" s="1"/>
    </row>
    <row r="168" spans="2:5">
      <c r="B168" s="82"/>
      <c r="C168" s="81"/>
      <c r="D168" s="1">
        <v>0</v>
      </c>
      <c r="E168" s="1"/>
    </row>
    <row r="169" spans="2:5">
      <c r="B169" s="86" t="s">
        <v>20</v>
      </c>
      <c r="C169" s="87"/>
      <c r="D169" s="1">
        <v>0</v>
      </c>
      <c r="E169" s="1"/>
    </row>
    <row r="170" spans="2:5">
      <c r="B170" s="82"/>
      <c r="C170" s="81"/>
      <c r="D170" s="1"/>
      <c r="E170" s="1"/>
    </row>
    <row r="171" spans="2:5">
      <c r="B171" s="82"/>
      <c r="C171" s="81"/>
      <c r="D171" s="15"/>
      <c r="E171" s="1"/>
    </row>
    <row r="172" spans="2:5">
      <c r="B172" s="89" t="s">
        <v>18</v>
      </c>
      <c r="C172" s="81"/>
      <c r="D172" s="3">
        <f>SUM(D157:D171)</f>
        <v>185170.41999999998</v>
      </c>
      <c r="E172" s="1"/>
    </row>
    <row r="173" spans="2:5">
      <c r="B173" s="7"/>
      <c r="C173" s="7"/>
      <c r="D173" s="7"/>
      <c r="E173" s="7"/>
    </row>
    <row r="174" spans="2:5">
      <c r="B174" t="s">
        <v>9</v>
      </c>
    </row>
    <row r="175" spans="2:5">
      <c r="B175" t="s">
        <v>10</v>
      </c>
      <c r="C175" t="s">
        <v>11</v>
      </c>
    </row>
    <row r="180" spans="2:5" ht="15.75">
      <c r="C180" s="4" t="s">
        <v>5</v>
      </c>
    </row>
    <row r="181" spans="2:5" ht="15.75">
      <c r="C181" s="4" t="s">
        <v>6</v>
      </c>
      <c r="D181" s="4"/>
    </row>
    <row r="182" spans="2:5">
      <c r="B182" s="5" t="s">
        <v>7</v>
      </c>
      <c r="C182" s="5"/>
      <c r="D182" s="5"/>
      <c r="E182" s="5"/>
    </row>
    <row r="183" spans="2:5">
      <c r="B183" s="5"/>
      <c r="C183" s="5" t="s">
        <v>52</v>
      </c>
      <c r="D183" s="5"/>
      <c r="E183" s="5"/>
    </row>
    <row r="184" spans="2:5">
      <c r="B184" t="s">
        <v>23</v>
      </c>
      <c r="C184" t="s">
        <v>40</v>
      </c>
      <c r="D184" s="6">
        <v>6</v>
      </c>
    </row>
    <row r="187" spans="2:5" ht="30">
      <c r="B187" s="1" t="s">
        <v>0</v>
      </c>
      <c r="C187" s="2" t="s">
        <v>1</v>
      </c>
      <c r="D187" s="2" t="s">
        <v>2</v>
      </c>
      <c r="E187" s="2" t="s">
        <v>3</v>
      </c>
    </row>
    <row r="188" spans="2:5">
      <c r="B188" s="3" t="s">
        <v>4</v>
      </c>
      <c r="C188" s="32">
        <v>165357.18</v>
      </c>
      <c r="D188" s="32">
        <f>152818.98+4319.28</f>
        <v>157138.26</v>
      </c>
      <c r="E188" s="1">
        <v>249701.54</v>
      </c>
    </row>
    <row r="189" spans="2:5">
      <c r="B189" s="79" t="s">
        <v>8</v>
      </c>
      <c r="C189" s="80"/>
      <c r="D189" s="81"/>
      <c r="E189" s="1">
        <f>C188-E188</f>
        <v>-84344.360000000015</v>
      </c>
    </row>
    <row r="191" spans="2:5" ht="30">
      <c r="B191" s="90" t="s">
        <v>14</v>
      </c>
      <c r="C191" s="81"/>
      <c r="D191" s="8" t="s">
        <v>17</v>
      </c>
      <c r="E191" s="3"/>
    </row>
    <row r="192" spans="2:5">
      <c r="B192" s="90" t="s">
        <v>15</v>
      </c>
      <c r="C192" s="81"/>
      <c r="D192" s="1">
        <v>0</v>
      </c>
      <c r="E192" s="1"/>
    </row>
    <row r="193" spans="2:5">
      <c r="B193" s="82" t="s">
        <v>298</v>
      </c>
      <c r="C193" s="81"/>
      <c r="D193" s="12">
        <v>2851.41</v>
      </c>
      <c r="E193" s="1"/>
    </row>
    <row r="194" spans="2:5">
      <c r="B194" s="82"/>
      <c r="C194" s="81"/>
      <c r="D194" s="1">
        <v>0</v>
      </c>
      <c r="E194" s="1"/>
    </row>
    <row r="195" spans="2:5">
      <c r="B195" s="90" t="s">
        <v>16</v>
      </c>
      <c r="C195" s="81"/>
      <c r="D195" s="1">
        <v>0</v>
      </c>
      <c r="E195" s="1"/>
    </row>
    <row r="196" spans="2:5">
      <c r="B196" s="82" t="s">
        <v>22</v>
      </c>
      <c r="C196" s="81"/>
      <c r="D196" s="12">
        <f>'[1]тар. с площ.'!$K$649+'[1]тар. с площ.'!$K$651</f>
        <v>164594</v>
      </c>
      <c r="E196" s="1"/>
    </row>
    <row r="197" spans="2:5">
      <c r="B197" s="82" t="s">
        <v>299</v>
      </c>
      <c r="C197" s="81"/>
      <c r="D197" s="1">
        <v>73228.13</v>
      </c>
      <c r="E197" s="1"/>
    </row>
    <row r="198" spans="2:5">
      <c r="B198" s="91" t="s">
        <v>19</v>
      </c>
      <c r="C198" s="81"/>
      <c r="D198" s="1">
        <v>0</v>
      </c>
      <c r="E198" s="1"/>
    </row>
    <row r="199" spans="2:5">
      <c r="B199" s="82"/>
      <c r="C199" s="81"/>
      <c r="D199" s="1">
        <v>0</v>
      </c>
      <c r="E199" s="1"/>
    </row>
    <row r="200" spans="2:5">
      <c r="B200" s="82"/>
      <c r="C200" s="81"/>
      <c r="D200" s="1"/>
      <c r="E200" s="1"/>
    </row>
    <row r="201" spans="2:5">
      <c r="B201" s="82"/>
      <c r="C201" s="81"/>
      <c r="D201" s="1">
        <v>0</v>
      </c>
      <c r="E201" s="1"/>
    </row>
    <row r="202" spans="2:5">
      <c r="B202" s="86" t="s">
        <v>20</v>
      </c>
      <c r="C202" s="87"/>
      <c r="D202" s="1">
        <v>0</v>
      </c>
      <c r="E202" s="1"/>
    </row>
    <row r="203" spans="2:5" ht="15.75">
      <c r="B203" s="82" t="s">
        <v>63</v>
      </c>
      <c r="C203" s="81"/>
      <c r="D203" s="19">
        <v>9028</v>
      </c>
      <c r="E203" s="1"/>
    </row>
    <row r="204" spans="2:5">
      <c r="B204" s="82"/>
      <c r="C204" s="81"/>
      <c r="D204" s="1">
        <v>0</v>
      </c>
      <c r="E204" s="1"/>
    </row>
    <row r="205" spans="2:5">
      <c r="B205" s="89" t="s">
        <v>18</v>
      </c>
      <c r="C205" s="81"/>
      <c r="D205" s="3">
        <f>SUM(D192:D204)</f>
        <v>249701.54</v>
      </c>
      <c r="E205" s="1"/>
    </row>
    <row r="206" spans="2:5">
      <c r="B206" s="7"/>
      <c r="C206" s="7"/>
      <c r="D206" s="7"/>
      <c r="E206" s="7"/>
    </row>
    <row r="207" spans="2:5">
      <c r="B207" t="s">
        <v>9</v>
      </c>
    </row>
    <row r="208" spans="2:5">
      <c r="B208" t="s">
        <v>10</v>
      </c>
      <c r="C208" t="s">
        <v>11</v>
      </c>
    </row>
    <row r="214" spans="2:5" ht="15.75">
      <c r="C214" s="4" t="s">
        <v>5</v>
      </c>
    </row>
    <row r="215" spans="2:5" ht="15.75">
      <c r="C215" s="4" t="s">
        <v>6</v>
      </c>
      <c r="D215" s="4"/>
    </row>
    <row r="216" spans="2:5">
      <c r="B216" s="5" t="s">
        <v>7</v>
      </c>
      <c r="C216" s="5"/>
      <c r="D216" s="5"/>
      <c r="E216" s="5"/>
    </row>
    <row r="217" spans="2:5">
      <c r="B217" s="5"/>
      <c r="C217" s="5" t="s">
        <v>52</v>
      </c>
      <c r="D217" s="5"/>
      <c r="E217" s="5"/>
    </row>
    <row r="218" spans="2:5">
      <c r="B218" t="s">
        <v>23</v>
      </c>
      <c r="C218" t="s">
        <v>40</v>
      </c>
      <c r="D218" s="6">
        <v>7</v>
      </c>
    </row>
    <row r="221" spans="2:5" ht="30">
      <c r="B221" s="1" t="s">
        <v>0</v>
      </c>
      <c r="C221" s="2" t="s">
        <v>1</v>
      </c>
      <c r="D221" s="2" t="s">
        <v>2</v>
      </c>
      <c r="E221" s="2" t="s">
        <v>3</v>
      </c>
    </row>
    <row r="222" spans="2:5">
      <c r="B222" s="3" t="s">
        <v>4</v>
      </c>
      <c r="C222" s="32">
        <v>232057.28</v>
      </c>
      <c r="D222" s="32">
        <v>229925.05</v>
      </c>
      <c r="E222" s="1">
        <v>238013.65999999997</v>
      </c>
    </row>
    <row r="223" spans="2:5">
      <c r="B223" s="79" t="s">
        <v>8</v>
      </c>
      <c r="C223" s="80"/>
      <c r="D223" s="81"/>
      <c r="E223" s="1">
        <f>C222-E222</f>
        <v>-5956.3799999999756</v>
      </c>
    </row>
    <row r="225" spans="2:5" ht="30">
      <c r="B225" s="90" t="s">
        <v>14</v>
      </c>
      <c r="C225" s="81"/>
      <c r="D225" s="8" t="s">
        <v>17</v>
      </c>
      <c r="E225" s="3"/>
    </row>
    <row r="226" spans="2:5">
      <c r="B226" s="90" t="s">
        <v>15</v>
      </c>
      <c r="C226" s="81"/>
      <c r="D226" s="1">
        <v>0</v>
      </c>
      <c r="E226" s="1"/>
    </row>
    <row r="227" spans="2:5">
      <c r="B227" s="82" t="s">
        <v>163</v>
      </c>
      <c r="C227" s="81"/>
      <c r="D227" s="37">
        <v>1494.66</v>
      </c>
      <c r="E227" s="1"/>
    </row>
    <row r="228" spans="2:5">
      <c r="B228" s="82" t="s">
        <v>102</v>
      </c>
      <c r="C228" s="81"/>
      <c r="D228" s="37">
        <v>131771</v>
      </c>
      <c r="E228" s="1"/>
    </row>
    <row r="229" spans="2:5">
      <c r="B229" s="90" t="s">
        <v>16</v>
      </c>
      <c r="C229" s="81"/>
      <c r="D229" s="1">
        <v>0</v>
      </c>
      <c r="E229" s="1"/>
    </row>
    <row r="230" spans="2:5">
      <c r="B230" s="82" t="s">
        <v>169</v>
      </c>
      <c r="C230" s="81"/>
      <c r="D230" s="1">
        <v>65500</v>
      </c>
      <c r="E230" s="1"/>
    </row>
    <row r="231" spans="2:5">
      <c r="B231" s="82" t="s">
        <v>300</v>
      </c>
      <c r="C231" s="81"/>
      <c r="D231" s="1">
        <v>39248</v>
      </c>
      <c r="E231" s="1"/>
    </row>
    <row r="232" spans="2:5">
      <c r="B232" s="91" t="s">
        <v>19</v>
      </c>
      <c r="C232" s="81"/>
      <c r="D232" s="1">
        <v>0</v>
      </c>
      <c r="E232" s="1"/>
    </row>
    <row r="233" spans="2:5">
      <c r="B233" s="82"/>
      <c r="C233" s="81"/>
      <c r="D233" s="1"/>
      <c r="E233" s="1"/>
    </row>
    <row r="234" spans="2:5">
      <c r="B234" s="82"/>
      <c r="C234" s="81"/>
      <c r="D234" s="1"/>
      <c r="E234" s="1"/>
    </row>
    <row r="235" spans="2:5">
      <c r="B235" s="82"/>
      <c r="C235" s="81"/>
      <c r="D235" s="1">
        <v>0</v>
      </c>
      <c r="E235" s="1"/>
    </row>
    <row r="236" spans="2:5">
      <c r="B236" s="86" t="s">
        <v>20</v>
      </c>
      <c r="C236" s="87"/>
      <c r="D236" s="1">
        <v>0</v>
      </c>
      <c r="E236" s="1"/>
    </row>
    <row r="237" spans="2:5">
      <c r="B237" s="82"/>
      <c r="C237" s="81"/>
      <c r="D237" s="1"/>
      <c r="E237" s="1"/>
    </row>
    <row r="238" spans="2:5" ht="15.75">
      <c r="B238" s="82"/>
      <c r="C238" s="81"/>
      <c r="D238" s="17"/>
      <c r="E238" s="1"/>
    </row>
    <row r="239" spans="2:5" ht="15.75">
      <c r="B239" s="25"/>
      <c r="C239" s="25"/>
      <c r="D239" s="19"/>
      <c r="E239" s="1"/>
    </row>
    <row r="240" spans="2:5">
      <c r="B240" s="89" t="s">
        <v>18</v>
      </c>
      <c r="C240" s="81"/>
      <c r="D240" s="3">
        <f>SUM(D226:D239)</f>
        <v>238013.66</v>
      </c>
      <c r="E240" s="1"/>
    </row>
    <row r="241" spans="2:5">
      <c r="B241" s="7"/>
      <c r="C241" s="7"/>
      <c r="D241" s="7"/>
      <c r="E241" s="7"/>
    </row>
    <row r="242" spans="2:5">
      <c r="B242" t="s">
        <v>9</v>
      </c>
    </row>
    <row r="243" spans="2:5">
      <c r="B243" t="s">
        <v>10</v>
      </c>
      <c r="C243" t="s">
        <v>11</v>
      </c>
    </row>
    <row r="249" spans="2:5" ht="15.75">
      <c r="C249" s="4" t="s">
        <v>5</v>
      </c>
    </row>
    <row r="250" spans="2:5" ht="15.75">
      <c r="C250" s="4" t="s">
        <v>6</v>
      </c>
      <c r="D250" s="4"/>
    </row>
    <row r="251" spans="2:5">
      <c r="B251" s="5" t="s">
        <v>7</v>
      </c>
      <c r="C251" s="5"/>
      <c r="D251" s="5"/>
      <c r="E251" s="5"/>
    </row>
    <row r="252" spans="2:5">
      <c r="B252" s="5"/>
      <c r="C252" s="5" t="s">
        <v>52</v>
      </c>
      <c r="D252" s="5"/>
      <c r="E252" s="5"/>
    </row>
    <row r="253" spans="2:5">
      <c r="B253" t="s">
        <v>23</v>
      </c>
      <c r="C253" t="s">
        <v>40</v>
      </c>
      <c r="D253" s="6">
        <v>10</v>
      </c>
    </row>
    <row r="256" spans="2:5" ht="30">
      <c r="B256" s="1" t="s">
        <v>0</v>
      </c>
      <c r="C256" s="2" t="s">
        <v>1</v>
      </c>
      <c r="D256" s="2" t="s">
        <v>2</v>
      </c>
      <c r="E256" s="2" t="s">
        <v>3</v>
      </c>
    </row>
    <row r="257" spans="2:5">
      <c r="B257" s="3" t="s">
        <v>4</v>
      </c>
      <c r="C257" s="32">
        <v>196400.14</v>
      </c>
      <c r="D257" s="32">
        <v>190976.34</v>
      </c>
      <c r="E257" s="1">
        <v>51177.699999999983</v>
      </c>
    </row>
    <row r="258" spans="2:5">
      <c r="B258" s="79" t="s">
        <v>8</v>
      </c>
      <c r="C258" s="80"/>
      <c r="D258" s="81"/>
      <c r="E258" s="1">
        <f>C257-E257</f>
        <v>145222.44000000003</v>
      </c>
    </row>
    <row r="260" spans="2:5" ht="30">
      <c r="B260" s="90" t="s">
        <v>14</v>
      </c>
      <c r="C260" s="81"/>
      <c r="D260" s="8" t="s">
        <v>17</v>
      </c>
      <c r="E260" s="3"/>
    </row>
    <row r="261" spans="2:5">
      <c r="B261" s="90" t="s">
        <v>15</v>
      </c>
      <c r="C261" s="81"/>
      <c r="D261" s="1">
        <v>0</v>
      </c>
      <c r="E261" s="1"/>
    </row>
    <row r="262" spans="2:5">
      <c r="B262" s="82" t="s">
        <v>285</v>
      </c>
      <c r="C262" s="81"/>
      <c r="D262" s="73">
        <v>6233.88</v>
      </c>
      <c r="E262" s="1"/>
    </row>
    <row r="263" spans="2:5">
      <c r="B263" s="82" t="s">
        <v>301</v>
      </c>
      <c r="C263" s="81"/>
      <c r="D263" s="37">
        <v>22772.43</v>
      </c>
      <c r="E263" s="1"/>
    </row>
    <row r="264" spans="2:5">
      <c r="B264" s="82" t="s">
        <v>302</v>
      </c>
      <c r="C264" s="81"/>
      <c r="D264" s="37">
        <v>252.47</v>
      </c>
      <c r="E264" s="1"/>
    </row>
    <row r="265" spans="2:5">
      <c r="B265" s="82" t="s">
        <v>303</v>
      </c>
      <c r="C265" s="81"/>
      <c r="D265" s="37">
        <v>18875</v>
      </c>
      <c r="E265" s="1"/>
    </row>
    <row r="266" spans="2:5">
      <c r="B266" s="90" t="s">
        <v>16</v>
      </c>
      <c r="C266" s="81"/>
      <c r="D266" s="58">
        <v>3043.92</v>
      </c>
      <c r="E266" s="1"/>
    </row>
    <row r="267" spans="2:5" ht="15.75">
      <c r="B267" s="82"/>
      <c r="C267" s="81"/>
      <c r="D267" s="19"/>
      <c r="E267" s="1"/>
    </row>
    <row r="268" spans="2:5">
      <c r="B268" s="82"/>
      <c r="C268" s="81"/>
      <c r="D268" s="18"/>
      <c r="E268" s="1"/>
    </row>
    <row r="269" spans="2:5" ht="15.75">
      <c r="B269" s="111"/>
      <c r="C269" s="81"/>
      <c r="D269" s="17"/>
      <c r="E269" s="1"/>
    </row>
    <row r="270" spans="2:5">
      <c r="B270" s="91" t="s">
        <v>19</v>
      </c>
      <c r="C270" s="81"/>
      <c r="D270" s="1">
        <v>0</v>
      </c>
      <c r="E270" s="1"/>
    </row>
    <row r="271" spans="2:5" ht="15.75">
      <c r="B271" s="82"/>
      <c r="C271" s="81"/>
      <c r="D271" s="17"/>
      <c r="E271" s="1"/>
    </row>
    <row r="272" spans="2:5">
      <c r="B272" s="82"/>
      <c r="C272" s="81"/>
      <c r="D272" s="1"/>
      <c r="E272" s="1"/>
    </row>
    <row r="273" spans="2:5">
      <c r="B273" s="82"/>
      <c r="C273" s="81"/>
      <c r="D273" s="1">
        <v>0</v>
      </c>
      <c r="E273" s="1"/>
    </row>
    <row r="274" spans="2:5">
      <c r="B274" s="86" t="s">
        <v>20</v>
      </c>
      <c r="C274" s="87"/>
      <c r="D274" s="1">
        <v>0</v>
      </c>
      <c r="E274" s="1"/>
    </row>
    <row r="275" spans="2:5">
      <c r="B275" s="82"/>
      <c r="C275" s="81"/>
      <c r="D275" s="1"/>
      <c r="E275" s="1"/>
    </row>
    <row r="276" spans="2:5">
      <c r="B276" s="82"/>
      <c r="C276" s="81"/>
      <c r="D276" s="18"/>
      <c r="E276" s="1"/>
    </row>
    <row r="277" spans="2:5">
      <c r="B277" s="89" t="s">
        <v>18</v>
      </c>
      <c r="C277" s="81"/>
      <c r="D277" s="3">
        <f>SUM(D261:D276)</f>
        <v>51177.7</v>
      </c>
      <c r="E277" s="1"/>
    </row>
    <row r="278" spans="2:5">
      <c r="B278" s="7"/>
      <c r="C278" s="7"/>
      <c r="D278" s="7"/>
      <c r="E278" s="7"/>
    </row>
    <row r="279" spans="2:5">
      <c r="B279" t="s">
        <v>9</v>
      </c>
    </row>
    <row r="280" spans="2:5">
      <c r="B280" t="s">
        <v>10</v>
      </c>
      <c r="C280" t="s">
        <v>11</v>
      </c>
    </row>
    <row r="284" spans="2:5" ht="15.75">
      <c r="C284" s="4" t="s">
        <v>5</v>
      </c>
    </row>
    <row r="285" spans="2:5" ht="15.75">
      <c r="C285" s="4" t="s">
        <v>6</v>
      </c>
      <c r="D285" s="4"/>
    </row>
    <row r="286" spans="2:5">
      <c r="B286" s="5" t="s">
        <v>7</v>
      </c>
      <c r="C286" s="5"/>
      <c r="D286" s="5"/>
      <c r="E286" s="5"/>
    </row>
    <row r="287" spans="2:5">
      <c r="B287" s="5"/>
      <c r="C287" s="5" t="s">
        <v>54</v>
      </c>
      <c r="D287" s="5"/>
      <c r="E287" s="5"/>
    </row>
    <row r="288" spans="2:5">
      <c r="B288" t="s">
        <v>23</v>
      </c>
      <c r="C288" t="s">
        <v>40</v>
      </c>
      <c r="D288" s="6">
        <v>11</v>
      </c>
    </row>
    <row r="291" spans="2:5" ht="30">
      <c r="B291" s="1" t="s">
        <v>0</v>
      </c>
      <c r="C291" s="2" t="s">
        <v>1</v>
      </c>
      <c r="D291" s="2" t="s">
        <v>2</v>
      </c>
      <c r="E291" s="2" t="s">
        <v>3</v>
      </c>
    </row>
    <row r="292" spans="2:5">
      <c r="B292" s="3" t="s">
        <v>4</v>
      </c>
      <c r="C292" s="32">
        <v>234954.03</v>
      </c>
      <c r="D292" s="32">
        <f>117802.06+38553.89</f>
        <v>156355.95000000001</v>
      </c>
      <c r="E292" s="1">
        <v>87729.109999999986</v>
      </c>
    </row>
    <row r="293" spans="2:5">
      <c r="B293" s="79" t="s">
        <v>8</v>
      </c>
      <c r="C293" s="80"/>
      <c r="D293" s="81"/>
      <c r="E293" s="1">
        <f>C292-E292</f>
        <v>147224.92000000001</v>
      </c>
    </row>
    <row r="295" spans="2:5" ht="30">
      <c r="B295" s="90" t="s">
        <v>14</v>
      </c>
      <c r="C295" s="81"/>
      <c r="D295" s="8" t="s">
        <v>17</v>
      </c>
      <c r="E295" s="3"/>
    </row>
    <row r="296" spans="2:5">
      <c r="B296" s="90" t="s">
        <v>15</v>
      </c>
      <c r="C296" s="81"/>
      <c r="D296" s="1">
        <v>0</v>
      </c>
      <c r="E296" s="1"/>
    </row>
    <row r="297" spans="2:5">
      <c r="B297" s="82"/>
      <c r="C297" s="81"/>
      <c r="D297" s="24"/>
      <c r="E297" s="1"/>
    </row>
    <row r="298" spans="2:5" ht="15.75">
      <c r="B298" s="82"/>
      <c r="C298" s="81"/>
      <c r="D298" s="17"/>
      <c r="E298" s="1"/>
    </row>
    <row r="299" spans="2:5" ht="15.75">
      <c r="B299" s="82"/>
      <c r="C299" s="81"/>
      <c r="D299" s="19"/>
      <c r="E299" s="1"/>
    </row>
    <row r="300" spans="2:5">
      <c r="B300" s="90" t="s">
        <v>16</v>
      </c>
      <c r="C300" s="81"/>
      <c r="D300" s="1">
        <v>0</v>
      </c>
      <c r="E300" s="1"/>
    </row>
    <row r="301" spans="2:5">
      <c r="B301" s="82" t="s">
        <v>67</v>
      </c>
      <c r="C301" s="81"/>
      <c r="D301" s="38">
        <v>2431.09</v>
      </c>
      <c r="E301" s="1"/>
    </row>
    <row r="302" spans="2:5">
      <c r="B302" s="82" t="s">
        <v>22</v>
      </c>
      <c r="C302" s="81"/>
      <c r="D302" s="38">
        <v>76148</v>
      </c>
      <c r="E302" s="1"/>
    </row>
    <row r="303" spans="2:5">
      <c r="B303" s="82" t="s">
        <v>304</v>
      </c>
      <c r="C303" s="81"/>
      <c r="D303" s="73">
        <v>7535.48</v>
      </c>
      <c r="E303" s="1"/>
    </row>
    <row r="304" spans="2:5">
      <c r="B304" s="82" t="s">
        <v>62</v>
      </c>
      <c r="C304" s="81"/>
      <c r="D304" s="73">
        <v>1432.31</v>
      </c>
      <c r="E304" s="1"/>
    </row>
    <row r="305" spans="2:5">
      <c r="B305" s="82"/>
      <c r="C305" s="81"/>
      <c r="D305" s="24"/>
      <c r="E305" s="1"/>
    </row>
    <row r="306" spans="2:5">
      <c r="B306" s="91" t="s">
        <v>19</v>
      </c>
      <c r="C306" s="81"/>
      <c r="D306" s="1">
        <v>0</v>
      </c>
      <c r="E306" s="1"/>
    </row>
    <row r="307" spans="2:5" ht="15.75">
      <c r="B307" s="82" t="s">
        <v>161</v>
      </c>
      <c r="C307" s="81"/>
      <c r="D307" s="17">
        <v>182.23</v>
      </c>
      <c r="E307" s="1"/>
    </row>
    <row r="308" spans="2:5" ht="15.75">
      <c r="B308" s="82"/>
      <c r="C308" s="81"/>
      <c r="D308" s="17"/>
      <c r="E308" s="1"/>
    </row>
    <row r="309" spans="2:5">
      <c r="B309" s="82"/>
      <c r="C309" s="81"/>
      <c r="D309" s="1">
        <v>0</v>
      </c>
      <c r="E309" s="1"/>
    </row>
    <row r="310" spans="2:5">
      <c r="B310" s="86" t="s">
        <v>20</v>
      </c>
      <c r="C310" s="87"/>
      <c r="D310" s="1">
        <v>0</v>
      </c>
      <c r="E310" s="1"/>
    </row>
    <row r="311" spans="2:5" ht="15.75">
      <c r="B311" s="82"/>
      <c r="C311" s="81"/>
      <c r="D311" s="17"/>
      <c r="E311" s="1"/>
    </row>
    <row r="312" spans="2:5" ht="15.75">
      <c r="B312" s="82"/>
      <c r="C312" s="81"/>
      <c r="D312" s="22"/>
      <c r="E312" s="1"/>
    </row>
    <row r="313" spans="2:5">
      <c r="B313" s="89" t="s">
        <v>18</v>
      </c>
      <c r="C313" s="81"/>
      <c r="D313" s="23">
        <f>SUM(D296:D312)</f>
        <v>87729.109999999986</v>
      </c>
      <c r="E313" s="1"/>
    </row>
    <row r="314" spans="2:5">
      <c r="B314" s="7"/>
      <c r="C314" s="7"/>
      <c r="D314" s="7"/>
      <c r="E314" s="7"/>
    </row>
    <row r="315" spans="2:5">
      <c r="B315" t="s">
        <v>9</v>
      </c>
    </row>
    <row r="316" spans="2:5">
      <c r="B316" t="s">
        <v>10</v>
      </c>
      <c r="C316" t="s">
        <v>11</v>
      </c>
    </row>
    <row r="317" spans="2:5" s="76" customFormat="1"/>
    <row r="318" spans="2:5" ht="15.75">
      <c r="C318" s="4" t="s">
        <v>5</v>
      </c>
    </row>
    <row r="319" spans="2:5" ht="15.75">
      <c r="C319" s="4" t="s">
        <v>6</v>
      </c>
      <c r="D319" s="4"/>
    </row>
    <row r="320" spans="2:5">
      <c r="B320" s="5" t="s">
        <v>7</v>
      </c>
      <c r="C320" s="5"/>
      <c r="D320" s="5"/>
      <c r="E320" s="5"/>
    </row>
    <row r="321" spans="2:5">
      <c r="B321" s="5"/>
      <c r="C321" s="5" t="s">
        <v>52</v>
      </c>
      <c r="D321" s="5"/>
      <c r="E321" s="5"/>
    </row>
    <row r="322" spans="2:5">
      <c r="B322" t="s">
        <v>23</v>
      </c>
      <c r="C322" t="s">
        <v>40</v>
      </c>
      <c r="D322" s="6">
        <v>14</v>
      </c>
    </row>
    <row r="325" spans="2:5" ht="30">
      <c r="B325" s="1" t="s">
        <v>0</v>
      </c>
      <c r="C325" s="2" t="s">
        <v>1</v>
      </c>
      <c r="D325" s="2" t="s">
        <v>2</v>
      </c>
      <c r="E325" s="2" t="s">
        <v>3</v>
      </c>
    </row>
    <row r="326" spans="2:5">
      <c r="B326" s="3" t="s">
        <v>4</v>
      </c>
      <c r="C326" s="32">
        <v>63465.75</v>
      </c>
      <c r="D326" s="32">
        <f>20497.01+3664.08</f>
        <v>24161.089999999997</v>
      </c>
      <c r="E326" s="1">
        <v>70356.34</v>
      </c>
    </row>
    <row r="327" spans="2:5">
      <c r="B327" s="79" t="s">
        <v>8</v>
      </c>
      <c r="C327" s="80"/>
      <c r="D327" s="81"/>
      <c r="E327" s="1">
        <f>C326-E326</f>
        <v>-6890.5899999999965</v>
      </c>
    </row>
    <row r="329" spans="2:5" ht="30">
      <c r="B329" s="90" t="s">
        <v>14</v>
      </c>
      <c r="C329" s="81"/>
      <c r="D329" s="8" t="s">
        <v>17</v>
      </c>
      <c r="E329" s="3"/>
    </row>
    <row r="330" spans="2:5">
      <c r="B330" s="90" t="s">
        <v>15</v>
      </c>
      <c r="C330" s="81"/>
      <c r="D330" s="1">
        <v>0</v>
      </c>
      <c r="E330" s="1"/>
    </row>
    <row r="331" spans="2:5" ht="15.75">
      <c r="B331" s="82"/>
      <c r="C331" s="81"/>
      <c r="D331" s="17"/>
      <c r="E331" s="1"/>
    </row>
    <row r="332" spans="2:5">
      <c r="B332" s="82"/>
      <c r="C332" s="81"/>
      <c r="D332" s="1">
        <v>0</v>
      </c>
      <c r="E332" s="1"/>
    </row>
    <row r="333" spans="2:5">
      <c r="B333" s="90" t="s">
        <v>16</v>
      </c>
      <c r="C333" s="81"/>
      <c r="D333" s="1">
        <v>0</v>
      </c>
      <c r="E333" s="1"/>
    </row>
    <row r="334" spans="2:5">
      <c r="B334" s="82" t="s">
        <v>22</v>
      </c>
      <c r="C334" s="81"/>
      <c r="D334" s="1">
        <v>50447</v>
      </c>
      <c r="E334" s="1"/>
    </row>
    <row r="335" spans="2:5">
      <c r="B335" s="82" t="s">
        <v>306</v>
      </c>
      <c r="C335" s="81"/>
      <c r="D335" s="27">
        <f>'[1]тар. с площ.'!$K$674+'[1]тар. с площ.'!$K$675</f>
        <v>17429.239999999998</v>
      </c>
      <c r="E335" s="1"/>
    </row>
    <row r="336" spans="2:5">
      <c r="B336" s="91" t="s">
        <v>19</v>
      </c>
      <c r="C336" s="81"/>
      <c r="D336" s="1">
        <v>0</v>
      </c>
      <c r="E336" s="1"/>
    </row>
    <row r="337" spans="2:5" ht="15.75">
      <c r="B337" s="82" t="s">
        <v>305</v>
      </c>
      <c r="C337" s="81"/>
      <c r="D337" s="19">
        <v>112.1</v>
      </c>
      <c r="E337" s="1"/>
    </row>
    <row r="338" spans="2:5">
      <c r="B338" s="82"/>
      <c r="C338" s="81"/>
      <c r="D338" s="1"/>
      <c r="E338" s="1"/>
    </row>
    <row r="339" spans="2:5">
      <c r="B339" s="82"/>
      <c r="C339" s="81"/>
      <c r="D339" s="1">
        <v>0</v>
      </c>
      <c r="E339" s="1"/>
    </row>
    <row r="340" spans="2:5">
      <c r="B340" s="86" t="s">
        <v>20</v>
      </c>
      <c r="C340" s="87"/>
      <c r="D340" s="1">
        <v>0</v>
      </c>
      <c r="E340" s="1"/>
    </row>
    <row r="341" spans="2:5">
      <c r="B341" s="82" t="s">
        <v>63</v>
      </c>
      <c r="C341" s="81"/>
      <c r="D341" s="1">
        <v>2368</v>
      </c>
      <c r="E341" s="1"/>
    </row>
    <row r="342" spans="2:5">
      <c r="B342" s="82"/>
      <c r="C342" s="81"/>
      <c r="D342" s="1">
        <v>0</v>
      </c>
      <c r="E342" s="1"/>
    </row>
    <row r="343" spans="2:5">
      <c r="B343" s="89" t="s">
        <v>18</v>
      </c>
      <c r="C343" s="81"/>
      <c r="D343" s="3">
        <f>SUM(D330:D342)</f>
        <v>70356.34</v>
      </c>
      <c r="E343" s="1"/>
    </row>
    <row r="344" spans="2:5">
      <c r="B344" s="7"/>
      <c r="C344" s="7"/>
      <c r="D344" s="7"/>
      <c r="E344" s="7"/>
    </row>
    <row r="345" spans="2:5">
      <c r="B345" t="s">
        <v>9</v>
      </c>
    </row>
    <row r="346" spans="2:5">
      <c r="B346" t="s">
        <v>10</v>
      </c>
      <c r="C346" t="s">
        <v>11</v>
      </c>
    </row>
    <row r="348" spans="2:5" ht="15.75">
      <c r="C348" s="4" t="s">
        <v>5</v>
      </c>
    </row>
    <row r="349" spans="2:5" ht="15.75">
      <c r="C349" s="4" t="s">
        <v>6</v>
      </c>
      <c r="D349" s="4"/>
    </row>
    <row r="350" spans="2:5">
      <c r="B350" s="5" t="s">
        <v>7</v>
      </c>
      <c r="C350" s="5"/>
      <c r="D350" s="5"/>
      <c r="E350" s="5"/>
    </row>
    <row r="351" spans="2:5">
      <c r="B351" s="5"/>
      <c r="C351" s="5" t="s">
        <v>52</v>
      </c>
      <c r="D351" s="5"/>
      <c r="E351" s="5"/>
    </row>
    <row r="352" spans="2:5">
      <c r="B352" t="s">
        <v>23</v>
      </c>
      <c r="C352" t="s">
        <v>40</v>
      </c>
      <c r="D352" s="6">
        <v>15</v>
      </c>
    </row>
    <row r="355" spans="2:5" ht="30">
      <c r="B355" s="1" t="s">
        <v>0</v>
      </c>
      <c r="C355" s="2" t="s">
        <v>1</v>
      </c>
      <c r="D355" s="2" t="s">
        <v>2</v>
      </c>
      <c r="E355" s="2" t="s">
        <v>3</v>
      </c>
    </row>
    <row r="356" spans="2:5">
      <c r="B356" s="3" t="s">
        <v>4</v>
      </c>
      <c r="C356" s="32">
        <v>153596</v>
      </c>
      <c r="D356" s="32">
        <v>144921.97</v>
      </c>
      <c r="E356" s="1">
        <v>497009.27999999997</v>
      </c>
    </row>
    <row r="357" spans="2:5">
      <c r="B357" s="79" t="s">
        <v>8</v>
      </c>
      <c r="C357" s="80"/>
      <c r="D357" s="81"/>
      <c r="E357" s="1">
        <f>C356-E356</f>
        <v>-343413.27999999997</v>
      </c>
    </row>
    <row r="359" spans="2:5" ht="30">
      <c r="B359" s="90" t="s">
        <v>14</v>
      </c>
      <c r="C359" s="81"/>
      <c r="D359" s="8" t="s">
        <v>17</v>
      </c>
      <c r="E359" s="3"/>
    </row>
    <row r="360" spans="2:5">
      <c r="B360" s="90" t="s">
        <v>15</v>
      </c>
      <c r="C360" s="81"/>
      <c r="D360" s="1">
        <v>0</v>
      </c>
      <c r="E360" s="1"/>
    </row>
    <row r="361" spans="2:5">
      <c r="B361" s="82" t="s">
        <v>307</v>
      </c>
      <c r="C361" s="81"/>
      <c r="D361" s="12">
        <v>307317</v>
      </c>
      <c r="E361" s="1"/>
    </row>
    <row r="362" spans="2:5">
      <c r="B362" s="82" t="s">
        <v>310</v>
      </c>
      <c r="C362" s="81"/>
      <c r="D362" s="27">
        <f>'[1]тар. с площ.'!$K$683+'[1]тар. с площ.'!$K$684+'[1]тар. с площ.'!$K$690</f>
        <v>5142.8099999999995</v>
      </c>
      <c r="E362" s="1"/>
    </row>
    <row r="363" spans="2:5">
      <c r="B363" s="90" t="s">
        <v>16</v>
      </c>
      <c r="C363" s="81"/>
      <c r="D363" s="1">
        <v>0</v>
      </c>
      <c r="E363" s="1"/>
    </row>
    <row r="364" spans="2:5">
      <c r="B364" s="82" t="s">
        <v>308</v>
      </c>
      <c r="C364" s="81"/>
      <c r="D364" s="1">
        <v>6160.83</v>
      </c>
      <c r="E364" s="1"/>
    </row>
    <row r="365" spans="2:5">
      <c r="B365" s="82" t="s">
        <v>120</v>
      </c>
      <c r="C365" s="81"/>
      <c r="D365" s="27">
        <f>29340+'[1]тар. с площ.'!$K$685+'[1]тар. с площ.'!$K$686</f>
        <v>169310</v>
      </c>
      <c r="E365" s="1"/>
    </row>
    <row r="366" spans="2:5">
      <c r="B366" s="82" t="s">
        <v>309</v>
      </c>
      <c r="C366" s="81"/>
      <c r="D366" s="1">
        <v>1246.98</v>
      </c>
      <c r="E366" s="1"/>
    </row>
    <row r="367" spans="2:5">
      <c r="B367" s="82" t="s">
        <v>62</v>
      </c>
      <c r="C367" s="81"/>
      <c r="D367" s="1">
        <v>1201.3699999999999</v>
      </c>
      <c r="E367" s="1"/>
    </row>
    <row r="368" spans="2:5">
      <c r="B368" s="82"/>
      <c r="C368" s="81"/>
      <c r="D368" s="1"/>
      <c r="E368" s="1"/>
    </row>
    <row r="369" spans="2:5">
      <c r="B369" s="82"/>
      <c r="C369" s="81"/>
      <c r="D369" s="1"/>
      <c r="E369" s="1"/>
    </row>
    <row r="370" spans="2:5">
      <c r="B370" s="82"/>
      <c r="C370" s="81"/>
      <c r="D370" s="1"/>
      <c r="E370" s="1"/>
    </row>
    <row r="371" spans="2:5">
      <c r="B371" s="91" t="s">
        <v>19</v>
      </c>
      <c r="C371" s="81"/>
      <c r="D371" s="1">
        <v>0</v>
      </c>
      <c r="E371" s="1"/>
    </row>
    <row r="372" spans="2:5">
      <c r="B372" s="82" t="s">
        <v>86</v>
      </c>
      <c r="C372" s="81"/>
      <c r="D372" s="12">
        <v>323.10000000000002</v>
      </c>
      <c r="E372" s="1"/>
    </row>
    <row r="373" spans="2:5">
      <c r="B373" s="82" t="s">
        <v>101</v>
      </c>
      <c r="C373" s="81"/>
      <c r="D373" s="1">
        <v>3088.19</v>
      </c>
      <c r="E373" s="1"/>
    </row>
    <row r="374" spans="2:5">
      <c r="B374" s="82"/>
      <c r="C374" s="81"/>
      <c r="D374" s="1">
        <v>0</v>
      </c>
      <c r="E374" s="1"/>
    </row>
    <row r="375" spans="2:5">
      <c r="B375" s="86" t="s">
        <v>20</v>
      </c>
      <c r="C375" s="87"/>
      <c r="D375" s="1">
        <v>0</v>
      </c>
      <c r="E375" s="1"/>
    </row>
    <row r="376" spans="2:5">
      <c r="B376" s="82" t="s">
        <v>63</v>
      </c>
      <c r="C376" s="81"/>
      <c r="D376" s="69">
        <v>3219</v>
      </c>
      <c r="E376" s="1"/>
    </row>
    <row r="377" spans="2:5">
      <c r="B377" s="82"/>
      <c r="C377" s="81"/>
      <c r="D377" s="1">
        <v>0</v>
      </c>
      <c r="E377" s="1"/>
    </row>
    <row r="378" spans="2:5">
      <c r="B378" s="89" t="s">
        <v>18</v>
      </c>
      <c r="C378" s="81"/>
      <c r="D378" s="3">
        <f>SUM(D360:D377)</f>
        <v>497009.27999999997</v>
      </c>
      <c r="E378" s="1"/>
    </row>
    <row r="379" spans="2:5">
      <c r="B379" s="7"/>
      <c r="C379" s="7"/>
      <c r="D379" s="7"/>
      <c r="E379" s="7"/>
    </row>
    <row r="380" spans="2:5">
      <c r="B380" t="s">
        <v>9</v>
      </c>
    </row>
    <row r="381" spans="2:5">
      <c r="B381" t="s">
        <v>10</v>
      </c>
      <c r="C381" t="s">
        <v>11</v>
      </c>
    </row>
    <row r="382" spans="2:5" ht="15.75">
      <c r="C382" s="4" t="s">
        <v>5</v>
      </c>
    </row>
    <row r="383" spans="2:5" ht="15.75">
      <c r="C383" s="4" t="s">
        <v>6</v>
      </c>
      <c r="D383" s="4"/>
    </row>
    <row r="384" spans="2:5">
      <c r="B384" s="5" t="s">
        <v>7</v>
      </c>
      <c r="C384" s="5"/>
      <c r="D384" s="5"/>
      <c r="E384" s="5"/>
    </row>
    <row r="385" spans="2:5">
      <c r="B385" s="5"/>
      <c r="C385" s="5" t="s">
        <v>52</v>
      </c>
      <c r="D385" s="5"/>
      <c r="E385" s="5"/>
    </row>
    <row r="386" spans="2:5">
      <c r="B386" t="s">
        <v>23</v>
      </c>
      <c r="C386" t="s">
        <v>40</v>
      </c>
      <c r="D386" s="6">
        <v>16</v>
      </c>
    </row>
    <row r="389" spans="2:5" ht="30">
      <c r="B389" s="1" t="s">
        <v>0</v>
      </c>
      <c r="C389" s="2" t="s">
        <v>1</v>
      </c>
      <c r="D389" s="2" t="s">
        <v>2</v>
      </c>
      <c r="E389" s="2" t="s">
        <v>3</v>
      </c>
    </row>
    <row r="390" spans="2:5">
      <c r="B390" s="3" t="s">
        <v>4</v>
      </c>
      <c r="C390" s="32">
        <v>226312.04</v>
      </c>
      <c r="D390" s="32">
        <f>219019.14+3120.39</f>
        <v>222139.53000000003</v>
      </c>
      <c r="E390" s="1">
        <v>20461.619999999995</v>
      </c>
    </row>
    <row r="391" spans="2:5">
      <c r="B391" s="79" t="s">
        <v>8</v>
      </c>
      <c r="C391" s="80"/>
      <c r="D391" s="81"/>
      <c r="E391" s="1">
        <f>C390-E390</f>
        <v>205850.42</v>
      </c>
    </row>
    <row r="393" spans="2:5" ht="30">
      <c r="B393" s="90" t="s">
        <v>14</v>
      </c>
      <c r="C393" s="81"/>
      <c r="D393" s="8" t="s">
        <v>17</v>
      </c>
      <c r="E393" s="3"/>
    </row>
    <row r="394" spans="2:5">
      <c r="B394" s="90" t="s">
        <v>15</v>
      </c>
      <c r="C394" s="81"/>
      <c r="D394" s="1">
        <v>0</v>
      </c>
      <c r="E394" s="1"/>
    </row>
    <row r="395" spans="2:5">
      <c r="B395" s="82" t="s">
        <v>311</v>
      </c>
      <c r="C395" s="81"/>
      <c r="D395" s="69">
        <v>2637.7</v>
      </c>
      <c r="E395" s="1"/>
    </row>
    <row r="396" spans="2:5">
      <c r="B396" s="82" t="s">
        <v>313</v>
      </c>
      <c r="C396" s="81"/>
      <c r="D396" s="24">
        <f>'[1]тар. с площ.'!$K$695+'[1]тар. с площ.'!$K$696+'[1]тар. с площ.'!$K$699</f>
        <v>8209.35</v>
      </c>
      <c r="E396" s="1"/>
    </row>
    <row r="397" spans="2:5" ht="16.899999999999999" customHeight="1">
      <c r="B397" s="137" t="s">
        <v>163</v>
      </c>
      <c r="C397" s="81"/>
      <c r="D397" s="18">
        <v>3631.91</v>
      </c>
      <c r="E397" s="1"/>
    </row>
    <row r="398" spans="2:5" ht="16.899999999999999" customHeight="1">
      <c r="B398" s="122"/>
      <c r="C398" s="97"/>
      <c r="D398" s="17"/>
      <c r="E398" s="1"/>
    </row>
    <row r="399" spans="2:5">
      <c r="B399" s="90" t="s">
        <v>16</v>
      </c>
      <c r="C399" s="81"/>
      <c r="D399" s="1">
        <v>0</v>
      </c>
      <c r="E399" s="1"/>
    </row>
    <row r="400" spans="2:5">
      <c r="B400" s="82" t="s">
        <v>250</v>
      </c>
      <c r="C400" s="81"/>
      <c r="D400" s="61">
        <f>'[1]тар. с площ.'!$K$693+'[1]тар. с площ.'!$K$697</f>
        <v>2523.0100000000002</v>
      </c>
      <c r="E400" s="1"/>
    </row>
    <row r="401" spans="2:5">
      <c r="B401" s="82" t="s">
        <v>312</v>
      </c>
      <c r="C401" s="81"/>
      <c r="D401" s="12">
        <v>3062.04</v>
      </c>
      <c r="E401" s="1"/>
    </row>
    <row r="402" spans="2:5">
      <c r="B402" s="91" t="s">
        <v>19</v>
      </c>
      <c r="C402" s="81"/>
      <c r="D402" s="1">
        <v>0</v>
      </c>
      <c r="E402" s="1"/>
    </row>
    <row r="403" spans="2:5">
      <c r="B403" s="82" t="s">
        <v>314</v>
      </c>
      <c r="C403" s="81"/>
      <c r="D403" s="69">
        <v>397.61</v>
      </c>
      <c r="E403" s="1"/>
    </row>
    <row r="404" spans="2:5">
      <c r="B404" s="82"/>
      <c r="C404" s="81"/>
      <c r="D404" s="18"/>
      <c r="E404" s="1"/>
    </row>
    <row r="405" spans="2:5">
      <c r="B405" s="82"/>
      <c r="C405" s="81"/>
      <c r="D405" s="1">
        <v>0</v>
      </c>
      <c r="E405" s="1"/>
    </row>
    <row r="406" spans="2:5">
      <c r="B406" s="86" t="s">
        <v>20</v>
      </c>
      <c r="C406" s="87"/>
      <c r="D406" s="1">
        <v>0</v>
      </c>
      <c r="E406" s="1"/>
    </row>
    <row r="407" spans="2:5">
      <c r="B407" s="82"/>
      <c r="C407" s="81"/>
      <c r="D407" s="1"/>
      <c r="E407" s="1"/>
    </row>
    <row r="408" spans="2:5">
      <c r="B408" s="82"/>
      <c r="C408" s="81"/>
      <c r="D408" s="1">
        <v>0</v>
      </c>
      <c r="E408" s="1"/>
    </row>
    <row r="409" spans="2:5">
      <c r="B409" s="89" t="s">
        <v>18</v>
      </c>
      <c r="C409" s="81"/>
      <c r="D409" s="3">
        <f>SUM(D394:D408)</f>
        <v>20461.620000000003</v>
      </c>
      <c r="E409" s="1"/>
    </row>
    <row r="410" spans="2:5">
      <c r="B410" s="7"/>
      <c r="C410" s="7"/>
      <c r="D410" s="7"/>
      <c r="E410" s="7"/>
    </row>
    <row r="411" spans="2:5">
      <c r="B411" t="s">
        <v>9</v>
      </c>
    </row>
    <row r="412" spans="2:5">
      <c r="B412" t="s">
        <v>10</v>
      </c>
      <c r="C412" t="s">
        <v>11</v>
      </c>
    </row>
    <row r="413" spans="2:5" ht="15.75">
      <c r="C413" s="4" t="s">
        <v>5</v>
      </c>
    </row>
    <row r="414" spans="2:5" ht="15.75">
      <c r="C414" s="4" t="s">
        <v>6</v>
      </c>
      <c r="D414" s="4"/>
    </row>
    <row r="415" spans="2:5">
      <c r="B415" s="5" t="s">
        <v>7</v>
      </c>
      <c r="C415" s="5"/>
      <c r="D415" s="5"/>
      <c r="E415" s="5"/>
    </row>
    <row r="416" spans="2:5">
      <c r="B416" s="5"/>
      <c r="C416" s="5" t="s">
        <v>52</v>
      </c>
      <c r="D416" s="5"/>
      <c r="E416" s="5"/>
    </row>
    <row r="417" spans="2:5">
      <c r="B417" t="s">
        <v>23</v>
      </c>
      <c r="C417" t="s">
        <v>40</v>
      </c>
      <c r="D417" s="6">
        <v>17</v>
      </c>
    </row>
    <row r="420" spans="2:5" ht="30">
      <c r="B420" s="1" t="s">
        <v>0</v>
      </c>
      <c r="C420" s="2" t="s">
        <v>1</v>
      </c>
      <c r="D420" s="2" t="s">
        <v>2</v>
      </c>
      <c r="E420" s="2" t="s">
        <v>3</v>
      </c>
    </row>
    <row r="421" spans="2:5">
      <c r="B421" s="3" t="s">
        <v>4</v>
      </c>
      <c r="C421" s="32">
        <v>145627.46</v>
      </c>
      <c r="D421" s="32">
        <v>138407.38</v>
      </c>
      <c r="E421" s="1">
        <v>152496.62</v>
      </c>
    </row>
    <row r="422" spans="2:5">
      <c r="B422" s="79" t="s">
        <v>8</v>
      </c>
      <c r="C422" s="80"/>
      <c r="D422" s="81"/>
      <c r="E422" s="1">
        <f>C421-E421</f>
        <v>-6869.1600000000035</v>
      </c>
    </row>
    <row r="424" spans="2:5" ht="30">
      <c r="B424" s="90" t="s">
        <v>14</v>
      </c>
      <c r="C424" s="81"/>
      <c r="D424" s="8" t="s">
        <v>17</v>
      </c>
      <c r="E424" s="3"/>
    </row>
    <row r="425" spans="2:5">
      <c r="B425" s="90" t="s">
        <v>15</v>
      </c>
      <c r="C425" s="81"/>
      <c r="D425" s="1">
        <v>0</v>
      </c>
      <c r="E425" s="1"/>
    </row>
    <row r="426" spans="2:5">
      <c r="B426" s="82" t="s">
        <v>317</v>
      </c>
      <c r="C426" s="81"/>
      <c r="D426" s="1">
        <v>81172</v>
      </c>
      <c r="E426" s="1"/>
    </row>
    <row r="427" spans="2:5">
      <c r="B427" s="82" t="s">
        <v>257</v>
      </c>
      <c r="C427" s="81"/>
      <c r="D427" s="18">
        <v>3675.44</v>
      </c>
      <c r="E427" s="1"/>
    </row>
    <row r="428" spans="2:5">
      <c r="B428" s="82" t="s">
        <v>318</v>
      </c>
      <c r="C428" s="81"/>
      <c r="D428" s="24">
        <f>'[1]тар. с площ.'!$K$707+'[1]тар. с площ.'!$K$711</f>
        <v>26996.38</v>
      </c>
      <c r="E428" s="1"/>
    </row>
    <row r="429" spans="2:5" ht="26.45" customHeight="1">
      <c r="B429" s="82" t="s">
        <v>319</v>
      </c>
      <c r="C429" s="81"/>
      <c r="D429" s="12">
        <v>2811.88</v>
      </c>
      <c r="E429" s="1"/>
    </row>
    <row r="430" spans="2:5">
      <c r="B430" s="82" t="s">
        <v>321</v>
      </c>
      <c r="C430" s="81"/>
      <c r="D430" s="18">
        <v>5550.95</v>
      </c>
      <c r="E430" s="1"/>
    </row>
    <row r="431" spans="2:5">
      <c r="B431" s="90" t="s">
        <v>16</v>
      </c>
      <c r="C431" s="81"/>
      <c r="D431" s="1">
        <v>0</v>
      </c>
      <c r="E431" s="1"/>
    </row>
    <row r="432" spans="2:5">
      <c r="B432" s="82" t="s">
        <v>309</v>
      </c>
      <c r="C432" s="81"/>
      <c r="D432" s="12">
        <v>1246.98</v>
      </c>
      <c r="E432" s="1"/>
    </row>
    <row r="433" spans="2:5">
      <c r="B433" s="82" t="s">
        <v>315</v>
      </c>
      <c r="C433" s="81"/>
      <c r="D433" s="12">
        <v>1250.54</v>
      </c>
      <c r="E433" s="1"/>
    </row>
    <row r="434" spans="2:5">
      <c r="B434" s="82" t="s">
        <v>316</v>
      </c>
      <c r="C434" s="81"/>
      <c r="D434" s="37">
        <v>9249.91</v>
      </c>
      <c r="E434" s="1"/>
    </row>
    <row r="435" spans="2:5">
      <c r="B435" s="94" t="s">
        <v>227</v>
      </c>
      <c r="C435" s="97"/>
      <c r="D435" s="37">
        <v>10758.74</v>
      </c>
      <c r="E435" s="1"/>
    </row>
    <row r="436" spans="2:5">
      <c r="B436" s="46" t="s">
        <v>200</v>
      </c>
      <c r="C436" s="68"/>
      <c r="D436" s="37">
        <v>8018</v>
      </c>
      <c r="E436" s="1"/>
    </row>
    <row r="437" spans="2:5">
      <c r="B437" s="91" t="s">
        <v>19</v>
      </c>
      <c r="C437" s="81"/>
      <c r="D437" s="1">
        <v>0</v>
      </c>
      <c r="E437" s="1"/>
    </row>
    <row r="438" spans="2:5">
      <c r="B438" s="82" t="s">
        <v>320</v>
      </c>
      <c r="C438" s="81"/>
      <c r="D438" s="37">
        <v>1765.8</v>
      </c>
      <c r="E438" s="1"/>
    </row>
    <row r="439" spans="2:5" ht="15.75">
      <c r="B439" s="82"/>
      <c r="C439" s="81"/>
      <c r="D439" s="19"/>
      <c r="E439" s="1"/>
    </row>
    <row r="440" spans="2:5">
      <c r="B440" s="82"/>
      <c r="C440" s="81"/>
      <c r="D440" s="18"/>
      <c r="E440" s="1"/>
    </row>
    <row r="441" spans="2:5">
      <c r="B441" s="86" t="s">
        <v>20</v>
      </c>
      <c r="C441" s="87"/>
      <c r="D441" s="1">
        <v>0</v>
      </c>
      <c r="E441" s="1"/>
    </row>
    <row r="442" spans="2:5">
      <c r="B442" s="82"/>
      <c r="C442" s="81"/>
      <c r="D442" s="1"/>
      <c r="E442" s="1"/>
    </row>
    <row r="443" spans="2:5">
      <c r="B443" s="82"/>
      <c r="C443" s="81"/>
      <c r="D443" s="1">
        <v>0</v>
      </c>
      <c r="E443" s="1"/>
    </row>
    <row r="444" spans="2:5">
      <c r="B444" s="89" t="s">
        <v>18</v>
      </c>
      <c r="C444" s="81"/>
      <c r="D444" s="3">
        <f>SUM(D425:D443)</f>
        <v>152496.61999999997</v>
      </c>
      <c r="E444" s="1"/>
    </row>
    <row r="445" spans="2:5">
      <c r="B445" s="7"/>
      <c r="C445" s="7"/>
      <c r="D445" s="7"/>
      <c r="E445" s="7"/>
    </row>
    <row r="446" spans="2:5">
      <c r="B446" t="s">
        <v>9</v>
      </c>
    </row>
    <row r="447" spans="2:5">
      <c r="B447" t="s">
        <v>10</v>
      </c>
      <c r="C447" t="s">
        <v>11</v>
      </c>
    </row>
    <row r="449" spans="2:5" ht="15.75">
      <c r="C449" s="4" t="s">
        <v>5</v>
      </c>
    </row>
    <row r="450" spans="2:5" ht="15.75">
      <c r="C450" s="4" t="s">
        <v>6</v>
      </c>
      <c r="D450" s="4"/>
    </row>
    <row r="451" spans="2:5">
      <c r="B451" s="5" t="s">
        <v>7</v>
      </c>
      <c r="C451" s="5"/>
      <c r="D451" s="5"/>
      <c r="E451" s="5"/>
    </row>
    <row r="452" spans="2:5">
      <c r="B452" s="5"/>
      <c r="C452" s="5" t="s">
        <v>52</v>
      </c>
      <c r="D452" s="5"/>
      <c r="E452" s="5"/>
    </row>
    <row r="453" spans="2:5">
      <c r="B453" t="s">
        <v>23</v>
      </c>
      <c r="C453" t="s">
        <v>40</v>
      </c>
      <c r="D453" s="6">
        <v>18</v>
      </c>
    </row>
    <row r="456" spans="2:5" ht="30">
      <c r="B456" s="1" t="s">
        <v>0</v>
      </c>
      <c r="C456" s="2" t="s">
        <v>1</v>
      </c>
      <c r="D456" s="2" t="s">
        <v>2</v>
      </c>
      <c r="E456" s="2" t="s">
        <v>3</v>
      </c>
    </row>
    <row r="457" spans="2:5">
      <c r="B457" s="3" t="s">
        <v>4</v>
      </c>
      <c r="C457" s="32">
        <v>188229.76000000001</v>
      </c>
      <c r="D457" s="32">
        <v>183753.54</v>
      </c>
      <c r="E457" s="1">
        <v>123525.14000000001</v>
      </c>
    </row>
    <row r="458" spans="2:5">
      <c r="B458" s="79" t="s">
        <v>8</v>
      </c>
      <c r="C458" s="80"/>
      <c r="D458" s="81"/>
      <c r="E458" s="1">
        <f>C457-E457</f>
        <v>64704.619999999995</v>
      </c>
    </row>
    <row r="460" spans="2:5" ht="30">
      <c r="B460" s="90" t="s">
        <v>14</v>
      </c>
      <c r="C460" s="81"/>
      <c r="D460" s="8" t="s">
        <v>17</v>
      </c>
      <c r="E460" s="3"/>
    </row>
    <row r="461" spans="2:5">
      <c r="B461" s="90" t="s">
        <v>15</v>
      </c>
      <c r="C461" s="81"/>
      <c r="D461" s="1">
        <v>0</v>
      </c>
      <c r="E461" s="1"/>
    </row>
    <row r="462" spans="2:5" ht="33.75" customHeight="1">
      <c r="B462" s="82" t="s">
        <v>322</v>
      </c>
      <c r="C462" s="81"/>
      <c r="D462" s="45">
        <v>38577</v>
      </c>
      <c r="E462" s="1"/>
    </row>
    <row r="463" spans="2:5">
      <c r="B463" s="82" t="s">
        <v>323</v>
      </c>
      <c r="C463" s="81"/>
      <c r="D463" s="69">
        <v>988.37</v>
      </c>
      <c r="E463" s="1"/>
    </row>
    <row r="464" spans="2:5">
      <c r="B464" s="102" t="s">
        <v>216</v>
      </c>
      <c r="C464" s="112"/>
      <c r="D464" s="69">
        <v>9097.83</v>
      </c>
      <c r="E464" s="1"/>
    </row>
    <row r="465" spans="2:5">
      <c r="B465" s="90" t="s">
        <v>16</v>
      </c>
      <c r="C465" s="81"/>
      <c r="D465" s="57">
        <v>0</v>
      </c>
      <c r="E465" s="1"/>
    </row>
    <row r="466" spans="2:5">
      <c r="B466" s="82" t="s">
        <v>22</v>
      </c>
      <c r="C466" s="81"/>
      <c r="D466" s="61">
        <v>54556</v>
      </c>
      <c r="E466" s="1"/>
    </row>
    <row r="467" spans="2:5">
      <c r="B467" s="82" t="s">
        <v>316</v>
      </c>
      <c r="C467" s="81"/>
      <c r="D467" s="61">
        <v>14399</v>
      </c>
      <c r="E467" s="1"/>
    </row>
    <row r="468" spans="2:5">
      <c r="B468" s="82" t="s">
        <v>268</v>
      </c>
      <c r="C468" s="81"/>
      <c r="D468" s="57">
        <v>512.94000000000005</v>
      </c>
      <c r="E468" s="1"/>
    </row>
    <row r="469" spans="2:5">
      <c r="B469" s="91" t="s">
        <v>19</v>
      </c>
      <c r="C469" s="81"/>
      <c r="D469" s="57">
        <v>0</v>
      </c>
      <c r="E469" s="1"/>
    </row>
    <row r="470" spans="2:5">
      <c r="B470" s="82" t="s">
        <v>132</v>
      </c>
      <c r="C470" s="81"/>
      <c r="D470" s="61">
        <f>'[1]тар. с площ.'!$K$716+'[1]тар. с площ.'!$K$719+'[1]тар. с площ.'!$K$722</f>
        <v>1694</v>
      </c>
      <c r="E470" s="1"/>
    </row>
    <row r="471" spans="2:5">
      <c r="B471" s="82"/>
      <c r="C471" s="81"/>
      <c r="D471" s="12"/>
      <c r="E471" s="1"/>
    </row>
    <row r="472" spans="2:5">
      <c r="B472" s="82"/>
      <c r="C472" s="81"/>
      <c r="D472" s="1">
        <v>0</v>
      </c>
      <c r="E472" s="1"/>
    </row>
    <row r="473" spans="2:5">
      <c r="B473" s="86" t="s">
        <v>20</v>
      </c>
      <c r="C473" s="87"/>
      <c r="D473" s="1">
        <v>0</v>
      </c>
      <c r="E473" s="1"/>
    </row>
    <row r="474" spans="2:5">
      <c r="B474" s="82" t="s">
        <v>63</v>
      </c>
      <c r="C474" s="81"/>
      <c r="D474" s="69">
        <v>3700</v>
      </c>
      <c r="E474" s="1"/>
    </row>
    <row r="475" spans="2:5">
      <c r="B475" s="82"/>
      <c r="C475" s="81"/>
      <c r="D475" s="1">
        <v>0</v>
      </c>
      <c r="E475" s="1"/>
    </row>
    <row r="476" spans="2:5">
      <c r="B476" s="89" t="s">
        <v>18</v>
      </c>
      <c r="C476" s="81"/>
      <c r="D476" s="3">
        <f>SUM(D461:D475)</f>
        <v>123525.14000000001</v>
      </c>
      <c r="E476" s="1"/>
    </row>
    <row r="477" spans="2:5">
      <c r="B477" s="7"/>
      <c r="C477" s="7"/>
      <c r="D477" s="7"/>
      <c r="E477" s="7"/>
    </row>
    <row r="478" spans="2:5">
      <c r="B478" t="s">
        <v>9</v>
      </c>
    </row>
    <row r="479" spans="2:5">
      <c r="B479" t="s">
        <v>10</v>
      </c>
      <c r="C479" t="s">
        <v>11</v>
      </c>
    </row>
  </sheetData>
  <mergeCells count="256">
    <mergeCell ref="B472:C472"/>
    <mergeCell ref="B473:C473"/>
    <mergeCell ref="B474:C474"/>
    <mergeCell ref="B475:C475"/>
    <mergeCell ref="B476:C476"/>
    <mergeCell ref="B444:C444"/>
    <mergeCell ref="B458:D458"/>
    <mergeCell ref="B460:C460"/>
    <mergeCell ref="B461:C461"/>
    <mergeCell ref="B462:C462"/>
    <mergeCell ref="B463:C463"/>
    <mergeCell ref="B465:C465"/>
    <mergeCell ref="B466:C466"/>
    <mergeCell ref="B468:C468"/>
    <mergeCell ref="B438:C438"/>
    <mergeCell ref="B439:C439"/>
    <mergeCell ref="B440:C440"/>
    <mergeCell ref="B441:C441"/>
    <mergeCell ref="B442:C442"/>
    <mergeCell ref="B443:C443"/>
    <mergeCell ref="B469:C469"/>
    <mergeCell ref="B470:C470"/>
    <mergeCell ref="B471:C471"/>
    <mergeCell ref="B464:C464"/>
    <mergeCell ref="B467:C467"/>
    <mergeCell ref="B422:D422"/>
    <mergeCell ref="B424:C424"/>
    <mergeCell ref="B425:C425"/>
    <mergeCell ref="B426:C426"/>
    <mergeCell ref="B427:C427"/>
    <mergeCell ref="B431:C431"/>
    <mergeCell ref="B432:C432"/>
    <mergeCell ref="B434:C434"/>
    <mergeCell ref="B437:C437"/>
    <mergeCell ref="B428:C428"/>
    <mergeCell ref="B429:C429"/>
    <mergeCell ref="B430:C430"/>
    <mergeCell ref="B433:C433"/>
    <mergeCell ref="B435:C435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377:C377"/>
    <mergeCell ref="B378:C378"/>
    <mergeCell ref="B391:D391"/>
    <mergeCell ref="B393:C393"/>
    <mergeCell ref="B394:C394"/>
    <mergeCell ref="B395:C395"/>
    <mergeCell ref="B396:C396"/>
    <mergeCell ref="B399:C399"/>
    <mergeCell ref="B400:C400"/>
    <mergeCell ref="B397:C397"/>
    <mergeCell ref="B398:C398"/>
    <mergeCell ref="B363:C363"/>
    <mergeCell ref="B371:C371"/>
    <mergeCell ref="B372:C372"/>
    <mergeCell ref="B373:C373"/>
    <mergeCell ref="B374:C374"/>
    <mergeCell ref="B375:C375"/>
    <mergeCell ref="B376:C376"/>
    <mergeCell ref="B364:C364"/>
    <mergeCell ref="B365:C365"/>
    <mergeCell ref="B366:C366"/>
    <mergeCell ref="B367:C367"/>
    <mergeCell ref="B368:C368"/>
    <mergeCell ref="B369:C369"/>
    <mergeCell ref="B370:C370"/>
    <mergeCell ref="B340:C340"/>
    <mergeCell ref="B341:C341"/>
    <mergeCell ref="B342:C342"/>
    <mergeCell ref="B343:C343"/>
    <mergeCell ref="B357:D357"/>
    <mergeCell ref="B359:C359"/>
    <mergeCell ref="B360:C360"/>
    <mergeCell ref="B361:C361"/>
    <mergeCell ref="B362:C362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11:D11"/>
    <mergeCell ref="B13:C13"/>
    <mergeCell ref="B14:C14"/>
    <mergeCell ref="B15:C15"/>
    <mergeCell ref="B16:C16"/>
    <mergeCell ref="B17:C17"/>
    <mergeCell ref="B327:D327"/>
    <mergeCell ref="B329:C329"/>
    <mergeCell ref="B330:C330"/>
    <mergeCell ref="B26:C26"/>
    <mergeCell ref="B27:C27"/>
    <mergeCell ref="B28:C28"/>
    <mergeCell ref="B29:C29"/>
    <mergeCell ref="B46:D46"/>
    <mergeCell ref="B48:C48"/>
    <mergeCell ref="B18:C18"/>
    <mergeCell ref="B19:C19"/>
    <mergeCell ref="B22:C22"/>
    <mergeCell ref="B23:C23"/>
    <mergeCell ref="B24:C24"/>
    <mergeCell ref="B25:C25"/>
    <mergeCell ref="B57:C57"/>
    <mergeCell ref="B58:C58"/>
    <mergeCell ref="B59:C59"/>
    <mergeCell ref="B60:C60"/>
    <mergeCell ref="B61:C61"/>
    <mergeCell ref="B62:C62"/>
    <mergeCell ref="B49:C49"/>
    <mergeCell ref="B50:C50"/>
    <mergeCell ref="B51:C51"/>
    <mergeCell ref="B52:C52"/>
    <mergeCell ref="B53:C53"/>
    <mergeCell ref="B54:C54"/>
    <mergeCell ref="B85:C85"/>
    <mergeCell ref="B86:C86"/>
    <mergeCell ref="B90:C90"/>
    <mergeCell ref="B91:C91"/>
    <mergeCell ref="B95:C95"/>
    <mergeCell ref="B96:C96"/>
    <mergeCell ref="B63:C63"/>
    <mergeCell ref="B64:C64"/>
    <mergeCell ref="B80:D80"/>
    <mergeCell ref="B82:C82"/>
    <mergeCell ref="B83:C83"/>
    <mergeCell ref="B84:C84"/>
    <mergeCell ref="B93:C93"/>
    <mergeCell ref="B120:D120"/>
    <mergeCell ref="B122:C122"/>
    <mergeCell ref="B123:C123"/>
    <mergeCell ref="B124:C124"/>
    <mergeCell ref="B125:C125"/>
    <mergeCell ref="B126:C126"/>
    <mergeCell ref="B97:C97"/>
    <mergeCell ref="B102:C102"/>
    <mergeCell ref="B99:C99"/>
    <mergeCell ref="B100:C100"/>
    <mergeCell ref="B101:C101"/>
    <mergeCell ref="B103:C103"/>
    <mergeCell ref="B98:C98"/>
    <mergeCell ref="B133:C133"/>
    <mergeCell ref="B134:C134"/>
    <mergeCell ref="B135:C135"/>
    <mergeCell ref="B136:C136"/>
    <mergeCell ref="B154:D154"/>
    <mergeCell ref="B156:C156"/>
    <mergeCell ref="B127:C127"/>
    <mergeCell ref="B128:C128"/>
    <mergeCell ref="B129:C129"/>
    <mergeCell ref="B130:C130"/>
    <mergeCell ref="B131:C131"/>
    <mergeCell ref="B132:C132"/>
    <mergeCell ref="B165:C165"/>
    <mergeCell ref="B166:C166"/>
    <mergeCell ref="B167:C167"/>
    <mergeCell ref="B168:C168"/>
    <mergeCell ref="B169:C169"/>
    <mergeCell ref="B170:C170"/>
    <mergeCell ref="B157:C157"/>
    <mergeCell ref="B158:C158"/>
    <mergeCell ref="B159:C159"/>
    <mergeCell ref="B161:C161"/>
    <mergeCell ref="B162:C162"/>
    <mergeCell ref="B163:C163"/>
    <mergeCell ref="B164:C164"/>
    <mergeCell ref="B194:C194"/>
    <mergeCell ref="B195:C195"/>
    <mergeCell ref="B196:C196"/>
    <mergeCell ref="B197:C197"/>
    <mergeCell ref="B198:C198"/>
    <mergeCell ref="B199:C199"/>
    <mergeCell ref="B171:C171"/>
    <mergeCell ref="B172:C172"/>
    <mergeCell ref="B189:D189"/>
    <mergeCell ref="B191:C191"/>
    <mergeCell ref="B192:C192"/>
    <mergeCell ref="B193:C193"/>
    <mergeCell ref="B227:C227"/>
    <mergeCell ref="B228:C228"/>
    <mergeCell ref="B229:C229"/>
    <mergeCell ref="B200:C200"/>
    <mergeCell ref="B201:C201"/>
    <mergeCell ref="B202:C202"/>
    <mergeCell ref="B203:C203"/>
    <mergeCell ref="B204:C204"/>
    <mergeCell ref="B205:C205"/>
    <mergeCell ref="B270:C270"/>
    <mergeCell ref="B271:C271"/>
    <mergeCell ref="B272:C272"/>
    <mergeCell ref="B273:C273"/>
    <mergeCell ref="B274:C274"/>
    <mergeCell ref="B275:C275"/>
    <mergeCell ref="B261:C261"/>
    <mergeCell ref="B262:C262"/>
    <mergeCell ref="B263:C263"/>
    <mergeCell ref="B266:C266"/>
    <mergeCell ref="B267:C267"/>
    <mergeCell ref="B268:C268"/>
    <mergeCell ref="B269:C269"/>
    <mergeCell ref="B265:C265"/>
    <mergeCell ref="B311:C311"/>
    <mergeCell ref="B312:C312"/>
    <mergeCell ref="B313:C313"/>
    <mergeCell ref="B298:C298"/>
    <mergeCell ref="B300:C300"/>
    <mergeCell ref="B303:C303"/>
    <mergeCell ref="B305:C305"/>
    <mergeCell ref="B306:C306"/>
    <mergeCell ref="B307:C307"/>
    <mergeCell ref="B276:C276"/>
    <mergeCell ref="B277:C277"/>
    <mergeCell ref="B293:D293"/>
    <mergeCell ref="B295:C295"/>
    <mergeCell ref="B296:C296"/>
    <mergeCell ref="B297:C297"/>
    <mergeCell ref="B308:C308"/>
    <mergeCell ref="B309:C309"/>
    <mergeCell ref="B310:C310"/>
    <mergeCell ref="B299:C299"/>
    <mergeCell ref="B301:C301"/>
    <mergeCell ref="B302:C302"/>
    <mergeCell ref="B304:C304"/>
    <mergeCell ref="B20:C20"/>
    <mergeCell ref="B55:C55"/>
    <mergeCell ref="B56:C56"/>
    <mergeCell ref="B87:C87"/>
    <mergeCell ref="B88:C88"/>
    <mergeCell ref="B89:C89"/>
    <mergeCell ref="B92:C92"/>
    <mergeCell ref="B94:C94"/>
    <mergeCell ref="B264:C264"/>
    <mergeCell ref="B236:C236"/>
    <mergeCell ref="B237:C237"/>
    <mergeCell ref="B238:C238"/>
    <mergeCell ref="B240:C240"/>
    <mergeCell ref="B258:D258"/>
    <mergeCell ref="B260:C260"/>
    <mergeCell ref="B230:C230"/>
    <mergeCell ref="B231:C231"/>
    <mergeCell ref="B232:C232"/>
    <mergeCell ref="B233:C233"/>
    <mergeCell ref="B234:C234"/>
    <mergeCell ref="B235:C235"/>
    <mergeCell ref="B223:D223"/>
    <mergeCell ref="B225:C225"/>
    <mergeCell ref="B226:C226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E136"/>
  <sheetViews>
    <sheetView tabSelected="1" topLeftCell="A105" workbookViewId="0">
      <selection activeCell="B108" sqref="B108:E137"/>
    </sheetView>
  </sheetViews>
  <sheetFormatPr defaultRowHeight="15"/>
  <cols>
    <col min="2" max="2" width="26.28515625" customWidth="1"/>
    <col min="3" max="3" width="18.7109375" customWidth="1"/>
    <col min="4" max="4" width="12.7109375" customWidth="1"/>
    <col min="5" max="5" width="13.140625" customWidth="1"/>
  </cols>
  <sheetData>
    <row r="2" spans="2:5" ht="15.75">
      <c r="C2" s="4" t="s">
        <v>5</v>
      </c>
    </row>
    <row r="3" spans="2:5" ht="15.75">
      <c r="C3" s="4" t="s">
        <v>6</v>
      </c>
      <c r="D3" s="4"/>
    </row>
    <row r="4" spans="2:5">
      <c r="B4" s="5" t="s">
        <v>7</v>
      </c>
      <c r="C4" s="5"/>
      <c r="D4" s="5"/>
      <c r="E4" s="5"/>
    </row>
    <row r="5" spans="2:5">
      <c r="B5" s="5"/>
      <c r="C5" s="5" t="s">
        <v>52</v>
      </c>
      <c r="D5" s="5"/>
      <c r="E5" s="5"/>
    </row>
    <row r="6" spans="2:5">
      <c r="B6" t="s">
        <v>23</v>
      </c>
      <c r="C6" t="s">
        <v>39</v>
      </c>
      <c r="D6" s="6">
        <v>1</v>
      </c>
    </row>
    <row r="9" spans="2:5" ht="30">
      <c r="B9" s="1" t="s">
        <v>0</v>
      </c>
      <c r="C9" s="2" t="s">
        <v>1</v>
      </c>
      <c r="D9" s="2" t="s">
        <v>2</v>
      </c>
      <c r="E9" s="2" t="s">
        <v>3</v>
      </c>
    </row>
    <row r="10" spans="2:5">
      <c r="B10" s="3" t="s">
        <v>4</v>
      </c>
      <c r="C10" s="32">
        <v>151809.88</v>
      </c>
      <c r="D10" s="32">
        <v>147526.19</v>
      </c>
      <c r="E10" s="1">
        <v>167139.58000000002</v>
      </c>
    </row>
    <row r="11" spans="2:5">
      <c r="B11" s="79" t="s">
        <v>8</v>
      </c>
      <c r="C11" s="80"/>
      <c r="D11" s="81"/>
      <c r="E11" s="1">
        <f>C10-E10</f>
        <v>-15329.700000000012</v>
      </c>
    </row>
    <row r="13" spans="2:5" ht="30">
      <c r="B13" s="90" t="s">
        <v>14</v>
      </c>
      <c r="C13" s="81"/>
      <c r="D13" s="8" t="s">
        <v>17</v>
      </c>
      <c r="E13" s="3"/>
    </row>
    <row r="14" spans="2:5">
      <c r="B14" s="90" t="s">
        <v>15</v>
      </c>
      <c r="C14" s="81"/>
      <c r="D14" s="1">
        <v>0</v>
      </c>
      <c r="E14" s="1"/>
    </row>
    <row r="15" spans="2:5" ht="15.75">
      <c r="B15" s="82" t="s">
        <v>261</v>
      </c>
      <c r="C15" s="81"/>
      <c r="D15" s="17">
        <v>1701.67</v>
      </c>
      <c r="E15" s="1"/>
    </row>
    <row r="16" spans="2:5">
      <c r="B16" s="82" t="s">
        <v>269</v>
      </c>
      <c r="C16" s="81"/>
      <c r="D16" s="15">
        <f>'[1]тар. с площ.'!$K$564+'[1]тар. с площ.'!$K$571</f>
        <v>3370.8999999999996</v>
      </c>
      <c r="E16" s="1"/>
    </row>
    <row r="17" spans="2:5">
      <c r="B17" s="90" t="s">
        <v>16</v>
      </c>
      <c r="C17" s="81"/>
      <c r="D17" s="1">
        <v>0</v>
      </c>
      <c r="E17" s="1"/>
    </row>
    <row r="18" spans="2:5" ht="18.75" customHeight="1">
      <c r="B18" s="82" t="s">
        <v>264</v>
      </c>
      <c r="C18" s="81"/>
      <c r="D18" s="38">
        <v>15205.67</v>
      </c>
      <c r="E18" s="1"/>
    </row>
    <row r="19" spans="2:5">
      <c r="B19" s="82" t="s">
        <v>265</v>
      </c>
      <c r="C19" s="81"/>
      <c r="D19" s="40">
        <v>23101</v>
      </c>
      <c r="E19" s="1"/>
    </row>
    <row r="20" spans="2:5" ht="15.6" customHeight="1">
      <c r="B20" s="111" t="s">
        <v>266</v>
      </c>
      <c r="C20" s="112"/>
      <c r="D20" s="37">
        <v>3863.42</v>
      </c>
      <c r="E20" s="1"/>
    </row>
    <row r="21" spans="2:5" ht="15.6" customHeight="1">
      <c r="B21" s="111" t="s">
        <v>169</v>
      </c>
      <c r="C21" s="112"/>
      <c r="D21" s="37">
        <v>72400</v>
      </c>
      <c r="E21" s="1"/>
    </row>
    <row r="22" spans="2:5" ht="15.6" customHeight="1">
      <c r="B22" s="111" t="s">
        <v>267</v>
      </c>
      <c r="C22" s="112"/>
      <c r="D22" s="37">
        <v>40500</v>
      </c>
      <c r="E22" s="1"/>
    </row>
    <row r="23" spans="2:5" ht="15.6" customHeight="1">
      <c r="B23" s="111" t="s">
        <v>268</v>
      </c>
      <c r="C23" s="112"/>
      <c r="D23" s="37">
        <v>520.20000000000005</v>
      </c>
      <c r="E23" s="1"/>
    </row>
    <row r="24" spans="2:5">
      <c r="B24" s="91" t="s">
        <v>19</v>
      </c>
      <c r="C24" s="81"/>
      <c r="D24" s="1">
        <v>0</v>
      </c>
      <c r="E24" s="1"/>
    </row>
    <row r="25" spans="2:5">
      <c r="B25" s="82" t="s">
        <v>262</v>
      </c>
      <c r="C25" s="81"/>
      <c r="D25" s="37">
        <v>1376.66</v>
      </c>
      <c r="E25" s="1"/>
    </row>
    <row r="26" spans="2:5">
      <c r="B26" s="82" t="s">
        <v>270</v>
      </c>
      <c r="C26" s="81"/>
      <c r="D26" s="1">
        <v>5100.0600000000004</v>
      </c>
      <c r="E26" s="1"/>
    </row>
    <row r="27" spans="2:5">
      <c r="B27" s="82"/>
      <c r="C27" s="81"/>
      <c r="D27" s="1">
        <v>0</v>
      </c>
      <c r="E27" s="1"/>
    </row>
    <row r="28" spans="2:5">
      <c r="B28" s="86" t="s">
        <v>20</v>
      </c>
      <c r="C28" s="87"/>
      <c r="D28" s="1">
        <v>0</v>
      </c>
      <c r="E28" s="1"/>
    </row>
    <row r="29" spans="2:5">
      <c r="B29" s="82"/>
      <c r="C29" s="81"/>
      <c r="D29" s="1"/>
      <c r="E29" s="1"/>
    </row>
    <row r="30" spans="2:5">
      <c r="B30" s="82"/>
      <c r="C30" s="81"/>
      <c r="D30" s="15"/>
      <c r="E30" s="1"/>
    </row>
    <row r="31" spans="2:5">
      <c r="B31" s="89" t="s">
        <v>18</v>
      </c>
      <c r="C31" s="81"/>
      <c r="D31" s="3">
        <f>SUM(D14:D30)</f>
        <v>167139.58000000002</v>
      </c>
      <c r="E31" s="1"/>
    </row>
    <row r="32" spans="2:5">
      <c r="B32" s="7"/>
      <c r="C32" s="7"/>
      <c r="D32" s="7"/>
      <c r="E32" s="7"/>
    </row>
    <row r="33" spans="2:5">
      <c r="B33" t="s">
        <v>9</v>
      </c>
    </row>
    <row r="34" spans="2:5">
      <c r="B34" t="s">
        <v>10</v>
      </c>
      <c r="C34" t="s">
        <v>11</v>
      </c>
    </row>
    <row r="39" spans="2:5" ht="15.75">
      <c r="C39" s="4" t="s">
        <v>5</v>
      </c>
    </row>
    <row r="40" spans="2:5" ht="15.75">
      <c r="C40" s="4" t="s">
        <v>6</v>
      </c>
      <c r="D40" s="4"/>
    </row>
    <row r="41" spans="2:5">
      <c r="B41" s="5" t="s">
        <v>7</v>
      </c>
      <c r="C41" s="5"/>
      <c r="D41" s="5"/>
      <c r="E41" s="5"/>
    </row>
    <row r="42" spans="2:5">
      <c r="B42" s="5"/>
      <c r="C42" s="5" t="s">
        <v>52</v>
      </c>
      <c r="D42" s="5"/>
      <c r="E42" s="5"/>
    </row>
    <row r="43" spans="2:5">
      <c r="B43" t="s">
        <v>23</v>
      </c>
      <c r="C43" t="s">
        <v>39</v>
      </c>
      <c r="D43" s="6">
        <v>2</v>
      </c>
    </row>
    <row r="46" spans="2:5" ht="30">
      <c r="B46" s="1" t="s">
        <v>0</v>
      </c>
      <c r="C46" s="2" t="s">
        <v>1</v>
      </c>
      <c r="D46" s="2" t="s">
        <v>2</v>
      </c>
      <c r="E46" s="2" t="s">
        <v>3</v>
      </c>
    </row>
    <row r="47" spans="2:5">
      <c r="B47" s="3" t="s">
        <v>4</v>
      </c>
      <c r="C47" s="32">
        <v>111751.94</v>
      </c>
      <c r="D47" s="32">
        <v>111645.63</v>
      </c>
      <c r="E47" s="1">
        <v>82567.369999999966</v>
      </c>
    </row>
    <row r="48" spans="2:5">
      <c r="B48" s="79" t="s">
        <v>8</v>
      </c>
      <c r="C48" s="80"/>
      <c r="D48" s="81"/>
      <c r="E48" s="1">
        <f>C47-E47</f>
        <v>29184.570000000036</v>
      </c>
    </row>
    <row r="50" spans="2:5" ht="30">
      <c r="B50" s="90" t="s">
        <v>14</v>
      </c>
      <c r="C50" s="81"/>
      <c r="D50" s="8" t="s">
        <v>17</v>
      </c>
      <c r="E50" s="3"/>
    </row>
    <row r="51" spans="2:5">
      <c r="B51" s="90" t="s">
        <v>15</v>
      </c>
      <c r="C51" s="81"/>
      <c r="D51" s="1">
        <v>0</v>
      </c>
      <c r="E51" s="1"/>
    </row>
    <row r="52" spans="2:5">
      <c r="B52" s="82" t="s">
        <v>276</v>
      </c>
      <c r="C52" s="81"/>
      <c r="D52" s="37">
        <f>'[1]тар. с площ.'!$K$576+'[1]тар. с площ.'!$K$579+'[1]тар. с площ.'!$K$584+'[1]тар. с площ.'!$K$587</f>
        <v>27555.67</v>
      </c>
      <c r="E52" s="1"/>
    </row>
    <row r="53" spans="2:5">
      <c r="B53" s="82" t="s">
        <v>274</v>
      </c>
      <c r="C53" s="81"/>
      <c r="D53" s="37">
        <v>8437.2099999999991</v>
      </c>
      <c r="E53" s="1"/>
    </row>
    <row r="54" spans="2:5">
      <c r="B54" s="102" t="s">
        <v>275</v>
      </c>
      <c r="C54" s="116"/>
      <c r="D54" s="37">
        <v>679.87</v>
      </c>
      <c r="E54" s="1"/>
    </row>
    <row r="55" spans="2:5">
      <c r="B55" s="102" t="s">
        <v>278</v>
      </c>
      <c r="C55" s="116"/>
      <c r="D55" s="37">
        <v>1257.46</v>
      </c>
      <c r="E55" s="1"/>
    </row>
    <row r="56" spans="2:5">
      <c r="B56" s="46" t="s">
        <v>263</v>
      </c>
      <c r="C56" s="67"/>
      <c r="D56" s="37">
        <v>605.5</v>
      </c>
      <c r="E56" s="1"/>
    </row>
    <row r="57" spans="2:5">
      <c r="B57" s="102" t="s">
        <v>280</v>
      </c>
      <c r="C57" s="100"/>
      <c r="D57" s="37">
        <f>'[1]тар. с площ.'!$K$588+'[1]тар. с площ.'!$K$589</f>
        <v>10845.24</v>
      </c>
      <c r="E57" s="1"/>
    </row>
    <row r="58" spans="2:5">
      <c r="B58" s="90" t="s">
        <v>16</v>
      </c>
      <c r="C58" s="81"/>
      <c r="D58" s="58">
        <v>0</v>
      </c>
      <c r="E58" s="1"/>
    </row>
    <row r="59" spans="2:5">
      <c r="B59" s="44" t="s">
        <v>272</v>
      </c>
      <c r="C59" s="67"/>
      <c r="D59" s="58">
        <v>744.19</v>
      </c>
      <c r="E59" s="1"/>
    </row>
    <row r="60" spans="2:5">
      <c r="B60" s="108" t="s">
        <v>273</v>
      </c>
      <c r="C60" s="81"/>
      <c r="D60" s="58">
        <v>15850.88</v>
      </c>
      <c r="E60" s="1"/>
    </row>
    <row r="61" spans="2:5">
      <c r="B61" s="82" t="s">
        <v>277</v>
      </c>
      <c r="C61" s="81"/>
      <c r="D61" s="54">
        <v>968</v>
      </c>
      <c r="E61" s="1"/>
    </row>
    <row r="62" spans="2:5">
      <c r="B62" s="82" t="s">
        <v>279</v>
      </c>
      <c r="C62" s="81"/>
      <c r="D62" s="54">
        <v>3271.88</v>
      </c>
      <c r="E62" s="1"/>
    </row>
    <row r="63" spans="2:5">
      <c r="B63" s="91" t="s">
        <v>19</v>
      </c>
      <c r="C63" s="81"/>
      <c r="D63" s="58">
        <v>0</v>
      </c>
      <c r="E63" s="1"/>
    </row>
    <row r="64" spans="2:5">
      <c r="B64" s="82" t="s">
        <v>161</v>
      </c>
      <c r="C64" s="81"/>
      <c r="D64" s="26">
        <v>149.56</v>
      </c>
      <c r="E64" s="1"/>
    </row>
    <row r="65" spans="2:5">
      <c r="B65" s="82" t="s">
        <v>271</v>
      </c>
      <c r="C65" s="81"/>
      <c r="D65" s="26">
        <v>6928.45</v>
      </c>
      <c r="E65" s="1"/>
    </row>
    <row r="66" spans="2:5">
      <c r="B66" s="82" t="s">
        <v>281</v>
      </c>
      <c r="C66" s="81"/>
      <c r="D66" s="37">
        <v>5273.46</v>
      </c>
      <c r="E66" s="1"/>
    </row>
    <row r="67" spans="2:5">
      <c r="B67" s="86" t="s">
        <v>20</v>
      </c>
      <c r="C67" s="87"/>
      <c r="D67" s="1">
        <v>0</v>
      </c>
      <c r="E67" s="1"/>
    </row>
    <row r="68" spans="2:5">
      <c r="B68" s="82"/>
      <c r="C68" s="81"/>
      <c r="D68" s="15"/>
      <c r="E68" s="1"/>
    </row>
    <row r="69" spans="2:5">
      <c r="B69" s="82"/>
      <c r="C69" s="81"/>
      <c r="D69" s="15"/>
      <c r="E69" s="1"/>
    </row>
    <row r="70" spans="2:5">
      <c r="B70" s="89" t="s">
        <v>18</v>
      </c>
      <c r="C70" s="81"/>
      <c r="D70" s="3">
        <f>SUM(D51:D69)</f>
        <v>82567.37000000001</v>
      </c>
      <c r="E70" s="1"/>
    </row>
    <row r="71" spans="2:5">
      <c r="B71" s="7"/>
      <c r="C71" s="7"/>
      <c r="D71" s="7"/>
      <c r="E71" s="7"/>
    </row>
    <row r="72" spans="2:5">
      <c r="B72" t="s">
        <v>9</v>
      </c>
    </row>
    <row r="73" spans="2:5">
      <c r="B73" t="s">
        <v>10</v>
      </c>
      <c r="C73" t="s">
        <v>11</v>
      </c>
    </row>
    <row r="76" spans="2:5" ht="15.75">
      <c r="C76" s="4" t="s">
        <v>5</v>
      </c>
    </row>
    <row r="77" spans="2:5" ht="15.75">
      <c r="C77" s="4" t="s">
        <v>6</v>
      </c>
      <c r="D77" s="4"/>
    </row>
    <row r="78" spans="2:5">
      <c r="B78" s="5" t="s">
        <v>7</v>
      </c>
      <c r="C78" s="5"/>
      <c r="D78" s="5"/>
      <c r="E78" s="5"/>
    </row>
    <row r="79" spans="2:5">
      <c r="B79" s="5"/>
      <c r="C79" s="5" t="s">
        <v>52</v>
      </c>
      <c r="D79" s="5"/>
      <c r="E79" s="5"/>
    </row>
    <row r="80" spans="2:5">
      <c r="B80" t="s">
        <v>23</v>
      </c>
      <c r="C80" t="s">
        <v>39</v>
      </c>
      <c r="D80" s="6">
        <v>3</v>
      </c>
    </row>
    <row r="83" spans="2:5" ht="30">
      <c r="B83" s="1" t="s">
        <v>0</v>
      </c>
      <c r="C83" s="2" t="s">
        <v>1</v>
      </c>
      <c r="D83" s="2" t="s">
        <v>2</v>
      </c>
      <c r="E83" s="2" t="s">
        <v>3</v>
      </c>
    </row>
    <row r="84" spans="2:5">
      <c r="B84" s="3" t="s">
        <v>4</v>
      </c>
      <c r="C84" s="32">
        <v>145993.38</v>
      </c>
      <c r="D84" s="32">
        <v>143343.37</v>
      </c>
      <c r="E84" s="1">
        <v>78205.749999999971</v>
      </c>
    </row>
    <row r="85" spans="2:5">
      <c r="B85" s="79" t="s">
        <v>8</v>
      </c>
      <c r="C85" s="80"/>
      <c r="D85" s="81"/>
      <c r="E85" s="1">
        <f>C84-E84</f>
        <v>67787.630000000034</v>
      </c>
    </row>
    <row r="87" spans="2:5" ht="30">
      <c r="B87" s="90" t="s">
        <v>14</v>
      </c>
      <c r="C87" s="81"/>
      <c r="D87" s="8" t="s">
        <v>17</v>
      </c>
      <c r="E87" s="3"/>
    </row>
    <row r="88" spans="2:5">
      <c r="B88" s="90" t="s">
        <v>15</v>
      </c>
      <c r="C88" s="81"/>
      <c r="D88" s="1">
        <v>0</v>
      </c>
      <c r="E88" s="1"/>
    </row>
    <row r="89" spans="2:5" ht="27.6" customHeight="1">
      <c r="B89" s="82" t="s">
        <v>282</v>
      </c>
      <c r="C89" s="81"/>
      <c r="D89" s="43">
        <f>'[1]тар. с площ.'!$K$592+'[1]тар. с площ.'!$K$593+'[1]тар. с площ.'!$K$595</f>
        <v>61923.99</v>
      </c>
      <c r="E89" s="1"/>
    </row>
    <row r="90" spans="2:5">
      <c r="B90" s="82" t="s">
        <v>283</v>
      </c>
      <c r="C90" s="81"/>
      <c r="D90" s="57">
        <v>11008.3</v>
      </c>
      <c r="E90" s="1"/>
    </row>
    <row r="91" spans="2:5">
      <c r="B91" s="90" t="s">
        <v>16</v>
      </c>
      <c r="C91" s="81"/>
      <c r="D91" s="57">
        <v>0</v>
      </c>
      <c r="E91" s="1"/>
    </row>
    <row r="92" spans="2:5">
      <c r="B92" s="82"/>
      <c r="C92" s="81"/>
      <c r="D92" s="45"/>
      <c r="E92" s="1"/>
    </row>
    <row r="93" spans="2:5">
      <c r="B93" s="82"/>
      <c r="C93" s="81"/>
      <c r="D93" s="57">
        <v>0</v>
      </c>
      <c r="E93" s="1"/>
    </row>
    <row r="94" spans="2:5">
      <c r="B94" s="91" t="s">
        <v>19</v>
      </c>
      <c r="C94" s="81"/>
      <c r="D94" s="57">
        <v>0</v>
      </c>
      <c r="E94" s="1"/>
    </row>
    <row r="95" spans="2:5">
      <c r="B95" s="82" t="s">
        <v>284</v>
      </c>
      <c r="C95" s="81"/>
      <c r="D95" s="69">
        <v>5273.46</v>
      </c>
      <c r="E95" s="1"/>
    </row>
    <row r="96" spans="2:5">
      <c r="B96" s="82"/>
      <c r="C96" s="81"/>
      <c r="D96" s="57"/>
      <c r="E96" s="1"/>
    </row>
    <row r="97" spans="2:5">
      <c r="B97" s="82"/>
      <c r="C97" s="81"/>
      <c r="D97" s="1">
        <v>0</v>
      </c>
      <c r="E97" s="1"/>
    </row>
    <row r="98" spans="2:5">
      <c r="B98" s="86" t="s">
        <v>20</v>
      </c>
      <c r="C98" s="87"/>
      <c r="D98" s="1">
        <v>0</v>
      </c>
      <c r="E98" s="1"/>
    </row>
    <row r="99" spans="2:5">
      <c r="B99" s="82"/>
      <c r="C99" s="81"/>
      <c r="D99" s="1"/>
      <c r="E99" s="1"/>
    </row>
    <row r="100" spans="2:5">
      <c r="B100" s="82"/>
      <c r="C100" s="81"/>
      <c r="D100" s="15"/>
      <c r="E100" s="1"/>
    </row>
    <row r="101" spans="2:5">
      <c r="B101" s="89" t="s">
        <v>18</v>
      </c>
      <c r="C101" s="81"/>
      <c r="D101" s="3">
        <f>SUM(D88:D100)</f>
        <v>78205.75</v>
      </c>
      <c r="E101" s="1"/>
    </row>
    <row r="102" spans="2:5">
      <c r="B102" s="7"/>
      <c r="C102" s="7"/>
      <c r="D102" s="7"/>
      <c r="E102" s="7"/>
    </row>
    <row r="103" spans="2:5">
      <c r="B103" t="s">
        <v>9</v>
      </c>
    </row>
    <row r="104" spans="2:5">
      <c r="B104" t="s">
        <v>10</v>
      </c>
      <c r="C104" t="s">
        <v>11</v>
      </c>
    </row>
    <row r="108" spans="2:5" ht="15.75">
      <c r="C108" s="4" t="s">
        <v>5</v>
      </c>
    </row>
    <row r="109" spans="2:5" ht="15.75">
      <c r="C109" s="4" t="s">
        <v>6</v>
      </c>
      <c r="D109" s="4"/>
    </row>
    <row r="110" spans="2:5">
      <c r="B110" s="5" t="s">
        <v>7</v>
      </c>
      <c r="C110" s="5"/>
      <c r="D110" s="5"/>
      <c r="E110" s="5"/>
    </row>
    <row r="111" spans="2:5">
      <c r="B111" s="5"/>
      <c r="C111" s="5" t="s">
        <v>52</v>
      </c>
      <c r="D111" s="5"/>
      <c r="E111" s="5"/>
    </row>
    <row r="112" spans="2:5">
      <c r="B112" t="s">
        <v>23</v>
      </c>
      <c r="C112" t="s">
        <v>39</v>
      </c>
      <c r="D112" s="6">
        <v>6</v>
      </c>
    </row>
    <row r="115" spans="2:5" ht="30">
      <c r="B115" s="1" t="s">
        <v>0</v>
      </c>
      <c r="C115" s="2" t="s">
        <v>1</v>
      </c>
      <c r="D115" s="2" t="s">
        <v>2</v>
      </c>
      <c r="E115" s="2" t="s">
        <v>3</v>
      </c>
    </row>
    <row r="116" spans="2:5">
      <c r="B116" s="3" t="s">
        <v>4</v>
      </c>
      <c r="C116" s="32">
        <v>158020.28</v>
      </c>
      <c r="D116" s="32">
        <v>145866.32</v>
      </c>
      <c r="E116" s="1">
        <v>26342.320000000065</v>
      </c>
    </row>
    <row r="117" spans="2:5">
      <c r="B117" s="79" t="s">
        <v>8</v>
      </c>
      <c r="C117" s="80"/>
      <c r="D117" s="81"/>
      <c r="E117" s="1">
        <f>C116-E116</f>
        <v>131677.95999999993</v>
      </c>
    </row>
    <row r="119" spans="2:5" ht="30">
      <c r="B119" s="90" t="s">
        <v>14</v>
      </c>
      <c r="C119" s="81"/>
      <c r="D119" s="8" t="s">
        <v>17</v>
      </c>
      <c r="E119" s="3"/>
    </row>
    <row r="120" spans="2:5">
      <c r="B120" s="90" t="s">
        <v>15</v>
      </c>
      <c r="C120" s="81"/>
      <c r="D120" s="1">
        <v>0</v>
      </c>
      <c r="E120" s="1"/>
    </row>
    <row r="121" spans="2:5">
      <c r="B121" s="82"/>
      <c r="C121" s="81"/>
      <c r="D121" s="18"/>
      <c r="E121" s="1"/>
    </row>
    <row r="122" spans="2:5">
      <c r="B122" s="74"/>
      <c r="C122" s="75"/>
      <c r="D122" s="1">
        <v>0</v>
      </c>
      <c r="E122" s="1"/>
    </row>
    <row r="123" spans="2:5">
      <c r="B123" s="90" t="s">
        <v>16</v>
      </c>
      <c r="C123" s="81"/>
      <c r="D123" s="1">
        <v>0</v>
      </c>
      <c r="E123" s="1"/>
    </row>
    <row r="124" spans="2:5">
      <c r="B124" s="82" t="s">
        <v>258</v>
      </c>
      <c r="C124" s="81"/>
      <c r="D124" s="27">
        <f>'[1]тар. с площ.'!$K$556+'[1]тар. с площ.'!$K$557</f>
        <v>19145.849999999999</v>
      </c>
      <c r="E124" s="1"/>
    </row>
    <row r="125" spans="2:5">
      <c r="B125" s="82" t="s">
        <v>259</v>
      </c>
      <c r="C125" s="81"/>
      <c r="D125" s="1">
        <v>350.9</v>
      </c>
      <c r="E125" s="1"/>
    </row>
    <row r="126" spans="2:5">
      <c r="B126" s="91" t="s">
        <v>19</v>
      </c>
      <c r="C126" s="81"/>
      <c r="D126" s="1">
        <v>0</v>
      </c>
      <c r="E126" s="1"/>
    </row>
    <row r="127" spans="2:5">
      <c r="B127" s="82" t="s">
        <v>101</v>
      </c>
      <c r="C127" s="81"/>
      <c r="D127" s="1">
        <v>904.77</v>
      </c>
      <c r="E127" s="1"/>
    </row>
    <row r="128" spans="2:5">
      <c r="B128" s="82" t="s">
        <v>132</v>
      </c>
      <c r="C128" s="81"/>
      <c r="D128" s="69">
        <v>593.34</v>
      </c>
      <c r="E128" s="1"/>
    </row>
    <row r="129" spans="2:5">
      <c r="B129" s="82" t="s">
        <v>260</v>
      </c>
      <c r="C129" s="81"/>
      <c r="D129" s="1">
        <v>5273.46</v>
      </c>
      <c r="E129" s="1"/>
    </row>
    <row r="130" spans="2:5">
      <c r="B130" s="86" t="s">
        <v>20</v>
      </c>
      <c r="C130" s="87"/>
      <c r="D130" s="1">
        <v>0</v>
      </c>
      <c r="E130" s="1"/>
    </row>
    <row r="131" spans="2:5">
      <c r="B131" s="82" t="s">
        <v>63</v>
      </c>
      <c r="C131" s="81"/>
      <c r="D131" s="1">
        <v>74</v>
      </c>
      <c r="E131" s="1"/>
    </row>
    <row r="132" spans="2:5">
      <c r="B132" s="82"/>
      <c r="C132" s="81"/>
      <c r="D132" s="1">
        <v>0</v>
      </c>
      <c r="E132" s="1"/>
    </row>
    <row r="133" spans="2:5">
      <c r="B133" s="89" t="s">
        <v>18</v>
      </c>
      <c r="C133" s="81"/>
      <c r="D133" s="3">
        <f>SUM(D120:D132)</f>
        <v>26342.32</v>
      </c>
      <c r="E133" s="1"/>
    </row>
    <row r="134" spans="2:5">
      <c r="B134" s="7"/>
      <c r="C134" s="7"/>
      <c r="D134" s="7"/>
      <c r="E134" s="7"/>
    </row>
    <row r="135" spans="2:5">
      <c r="B135" t="s">
        <v>9</v>
      </c>
    </row>
    <row r="136" spans="2:5">
      <c r="B136" t="s">
        <v>10</v>
      </c>
      <c r="C136" t="s">
        <v>11</v>
      </c>
    </row>
  </sheetData>
  <mergeCells count="71">
    <mergeCell ref="B17:C17"/>
    <mergeCell ref="B11:D11"/>
    <mergeCell ref="B13:C13"/>
    <mergeCell ref="B14:C14"/>
    <mergeCell ref="B15:C15"/>
    <mergeCell ref="B16:C16"/>
    <mergeCell ref="B50:C50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48:D48"/>
    <mergeCell ref="B20:C20"/>
    <mergeCell ref="B21:C21"/>
    <mergeCell ref="B22:C22"/>
    <mergeCell ref="B23:C23"/>
    <mergeCell ref="B68:C68"/>
    <mergeCell ref="B51:C51"/>
    <mergeCell ref="B52:C52"/>
    <mergeCell ref="B53:C53"/>
    <mergeCell ref="B58:C58"/>
    <mergeCell ref="B61:C61"/>
    <mergeCell ref="B62:C62"/>
    <mergeCell ref="B63:C63"/>
    <mergeCell ref="B64:C64"/>
    <mergeCell ref="B65:C65"/>
    <mergeCell ref="B66:C66"/>
    <mergeCell ref="B67:C67"/>
    <mergeCell ref="B60:C60"/>
    <mergeCell ref="B54:C54"/>
    <mergeCell ref="B55:C55"/>
    <mergeCell ref="B57:C57"/>
    <mergeCell ref="B95:C95"/>
    <mergeCell ref="B69:C69"/>
    <mergeCell ref="B70:C70"/>
    <mergeCell ref="B85:D85"/>
    <mergeCell ref="B87:C87"/>
    <mergeCell ref="B88:C88"/>
    <mergeCell ref="B89:C89"/>
    <mergeCell ref="B90:C90"/>
    <mergeCell ref="B91:C91"/>
    <mergeCell ref="B92:C92"/>
    <mergeCell ref="B93:C93"/>
    <mergeCell ref="B94:C94"/>
    <mergeCell ref="B123:C123"/>
    <mergeCell ref="B96:C96"/>
    <mergeCell ref="B97:C97"/>
    <mergeCell ref="B98:C98"/>
    <mergeCell ref="B99:C99"/>
    <mergeCell ref="B100:C100"/>
    <mergeCell ref="B101:C101"/>
    <mergeCell ref="B117:D117"/>
    <mergeCell ref="B119:C119"/>
    <mergeCell ref="B120:C120"/>
    <mergeCell ref="B121:C121"/>
    <mergeCell ref="B130:C130"/>
    <mergeCell ref="B131:C131"/>
    <mergeCell ref="B132:C132"/>
    <mergeCell ref="B133:C133"/>
    <mergeCell ref="B124:C124"/>
    <mergeCell ref="B126:C126"/>
    <mergeCell ref="B127:C127"/>
    <mergeCell ref="B128:C128"/>
    <mergeCell ref="B129:C129"/>
    <mergeCell ref="B125:C1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E119"/>
  <sheetViews>
    <sheetView topLeftCell="A76" workbookViewId="0">
      <selection activeCell="C91" sqref="C91"/>
    </sheetView>
  </sheetViews>
  <sheetFormatPr defaultRowHeight="15"/>
  <cols>
    <col min="2" max="2" width="32.5703125" customWidth="1"/>
    <col min="3" max="3" width="15.140625" customWidth="1"/>
    <col min="4" max="4" width="12.140625" customWidth="1"/>
    <col min="5" max="5" width="13.5703125" customWidth="1"/>
  </cols>
  <sheetData>
    <row r="3" spans="2:5" ht="15.75">
      <c r="C3" s="4" t="s">
        <v>5</v>
      </c>
    </row>
    <row r="4" spans="2:5" ht="15.75">
      <c r="C4" s="4" t="s">
        <v>6</v>
      </c>
      <c r="D4" s="4"/>
    </row>
    <row r="5" spans="2:5">
      <c r="B5" s="5" t="s">
        <v>7</v>
      </c>
      <c r="C5" s="5"/>
      <c r="D5" s="5"/>
      <c r="E5" s="5"/>
    </row>
    <row r="6" spans="2:5">
      <c r="B6" s="5"/>
      <c r="C6" s="5" t="s">
        <v>52</v>
      </c>
      <c r="D6" s="5"/>
      <c r="E6" s="5"/>
    </row>
    <row r="7" spans="2:5">
      <c r="B7" t="s">
        <v>23</v>
      </c>
      <c r="C7" t="s">
        <v>25</v>
      </c>
      <c r="D7" s="6">
        <v>2</v>
      </c>
    </row>
    <row r="10" spans="2:5" ht="30">
      <c r="B10" s="1" t="s">
        <v>0</v>
      </c>
      <c r="C10" s="2" t="s">
        <v>1</v>
      </c>
      <c r="D10" s="2" t="s">
        <v>2</v>
      </c>
      <c r="E10" s="2" t="s">
        <v>3</v>
      </c>
    </row>
    <row r="11" spans="2:5">
      <c r="B11" s="3" t="s">
        <v>4</v>
      </c>
      <c r="C11" s="41">
        <f>18786.06+2315.02</f>
        <v>21101.08</v>
      </c>
      <c r="D11" s="41">
        <f>17957.52+2315.02</f>
        <v>20272.54</v>
      </c>
      <c r="E11" s="1">
        <v>666</v>
      </c>
    </row>
    <row r="12" spans="2:5">
      <c r="B12" s="79" t="s">
        <v>8</v>
      </c>
      <c r="C12" s="80"/>
      <c r="D12" s="81"/>
      <c r="E12" s="1">
        <f>C11-E11</f>
        <v>20435.080000000002</v>
      </c>
    </row>
    <row r="14" spans="2:5" ht="30">
      <c r="B14" s="90" t="s">
        <v>14</v>
      </c>
      <c r="C14" s="81"/>
      <c r="D14" s="8" t="s">
        <v>17</v>
      </c>
      <c r="E14" s="3"/>
    </row>
    <row r="15" spans="2:5">
      <c r="B15" s="90" t="s">
        <v>15</v>
      </c>
      <c r="C15" s="81"/>
      <c r="D15" s="1">
        <v>0</v>
      </c>
      <c r="E15" s="1"/>
    </row>
    <row r="16" spans="2:5" ht="15.75">
      <c r="B16" s="82"/>
      <c r="C16" s="81"/>
      <c r="D16" s="13"/>
      <c r="E16" s="1"/>
    </row>
    <row r="17" spans="2:5">
      <c r="B17" s="82"/>
      <c r="C17" s="81"/>
      <c r="D17" s="1">
        <v>0</v>
      </c>
      <c r="E17" s="1"/>
    </row>
    <row r="18" spans="2:5">
      <c r="B18" s="90" t="s">
        <v>16</v>
      </c>
      <c r="C18" s="81"/>
      <c r="D18" s="1">
        <v>0</v>
      </c>
      <c r="E18" s="1"/>
    </row>
    <row r="19" spans="2:5" ht="15.75">
      <c r="B19" s="82"/>
      <c r="C19" s="98"/>
      <c r="D19" s="13"/>
      <c r="E19" s="1"/>
    </row>
    <row r="20" spans="2:5">
      <c r="B20" s="91" t="s">
        <v>19</v>
      </c>
      <c r="C20" s="81"/>
      <c r="D20" s="1">
        <v>0</v>
      </c>
      <c r="E20" s="1"/>
    </row>
    <row r="21" spans="2:5" ht="15.75">
      <c r="B21" s="82"/>
      <c r="C21" s="81"/>
      <c r="D21" s="16"/>
      <c r="E21" s="1"/>
    </row>
    <row r="22" spans="2:5">
      <c r="B22" s="82"/>
      <c r="C22" s="81"/>
      <c r="D22" s="1"/>
      <c r="E22" s="1"/>
    </row>
    <row r="23" spans="2:5">
      <c r="B23" s="82"/>
      <c r="C23" s="81"/>
      <c r="D23" s="1">
        <v>0</v>
      </c>
      <c r="E23" s="1"/>
    </row>
    <row r="24" spans="2:5">
      <c r="B24" s="86" t="s">
        <v>20</v>
      </c>
      <c r="C24" s="87"/>
      <c r="D24" s="1">
        <v>0</v>
      </c>
      <c r="E24" s="1"/>
    </row>
    <row r="25" spans="2:5">
      <c r="B25" s="82" t="s">
        <v>63</v>
      </c>
      <c r="C25" s="81"/>
      <c r="D25" s="35">
        <v>666</v>
      </c>
      <c r="E25" s="1"/>
    </row>
    <row r="26" spans="2:5" ht="15.75">
      <c r="B26" s="82"/>
      <c r="C26" s="98"/>
      <c r="D26" s="13"/>
      <c r="E26" s="1"/>
    </row>
    <row r="27" spans="2:5">
      <c r="B27" s="82"/>
      <c r="C27" s="81"/>
      <c r="D27" s="1">
        <v>0</v>
      </c>
      <c r="E27" s="1"/>
    </row>
    <row r="28" spans="2:5">
      <c r="B28" s="89" t="s">
        <v>18</v>
      </c>
      <c r="C28" s="81"/>
      <c r="D28" s="3">
        <f>SUM(D15:D27)</f>
        <v>666</v>
      </c>
      <c r="E28" s="1"/>
    </row>
    <row r="29" spans="2:5">
      <c r="B29" s="7"/>
      <c r="C29" s="7"/>
      <c r="D29" s="7"/>
      <c r="E29" s="7"/>
    </row>
    <row r="30" spans="2:5">
      <c r="B30" t="s">
        <v>9</v>
      </c>
    </row>
    <row r="31" spans="2:5">
      <c r="B31" t="s">
        <v>10</v>
      </c>
      <c r="C31" t="s">
        <v>11</v>
      </c>
    </row>
    <row r="33" spans="2:5" ht="15.75">
      <c r="C33" s="4" t="s">
        <v>5</v>
      </c>
    </row>
    <row r="34" spans="2:5" ht="15.75">
      <c r="C34" s="4" t="s">
        <v>6</v>
      </c>
      <c r="D34" s="4"/>
    </row>
    <row r="35" spans="2:5">
      <c r="B35" s="5" t="s">
        <v>7</v>
      </c>
      <c r="C35" s="5"/>
      <c r="D35" s="5"/>
      <c r="E35" s="5"/>
    </row>
    <row r="36" spans="2:5">
      <c r="B36" s="5"/>
      <c r="C36" s="5" t="s">
        <v>52</v>
      </c>
      <c r="D36" s="5"/>
      <c r="E36" s="5"/>
    </row>
    <row r="37" spans="2:5">
      <c r="B37" t="s">
        <v>23</v>
      </c>
      <c r="C37" t="s">
        <v>25</v>
      </c>
      <c r="D37" s="6">
        <v>3</v>
      </c>
    </row>
    <row r="40" spans="2:5" ht="30">
      <c r="B40" s="1" t="s">
        <v>0</v>
      </c>
      <c r="C40" s="2" t="s">
        <v>1</v>
      </c>
      <c r="D40" s="2" t="s">
        <v>2</v>
      </c>
      <c r="E40" s="2" t="s">
        <v>3</v>
      </c>
    </row>
    <row r="41" spans="2:5">
      <c r="B41" s="3" t="s">
        <v>4</v>
      </c>
      <c r="C41" s="32">
        <v>14651.4</v>
      </c>
      <c r="D41" s="32">
        <v>11942.72</v>
      </c>
      <c r="E41" s="1">
        <v>68952.95</v>
      </c>
    </row>
    <row r="42" spans="2:5">
      <c r="B42" s="79" t="s">
        <v>8</v>
      </c>
      <c r="C42" s="80"/>
      <c r="D42" s="81"/>
      <c r="E42" s="1">
        <f>C41-E41</f>
        <v>-54301.549999999996</v>
      </c>
    </row>
    <row r="44" spans="2:5" ht="30">
      <c r="B44" s="90" t="s">
        <v>14</v>
      </c>
      <c r="C44" s="81"/>
      <c r="D44" s="8" t="s">
        <v>17</v>
      </c>
      <c r="E44" s="3"/>
    </row>
    <row r="45" spans="2:5">
      <c r="B45" s="90" t="s">
        <v>15</v>
      </c>
      <c r="C45" s="81"/>
      <c r="D45" s="1">
        <v>0</v>
      </c>
      <c r="E45" s="1"/>
    </row>
    <row r="46" spans="2:5" ht="15.75">
      <c r="B46" s="82"/>
      <c r="C46" s="81"/>
      <c r="D46" s="13"/>
      <c r="E46" s="1"/>
    </row>
    <row r="47" spans="2:5">
      <c r="B47" s="82"/>
      <c r="C47" s="81"/>
      <c r="D47" s="1">
        <v>0</v>
      </c>
      <c r="E47" s="1"/>
    </row>
    <row r="48" spans="2:5">
      <c r="B48" s="90" t="s">
        <v>16</v>
      </c>
      <c r="C48" s="81"/>
      <c r="D48" s="1">
        <v>0</v>
      </c>
      <c r="E48" s="1"/>
    </row>
    <row r="49" spans="2:5">
      <c r="B49" s="82" t="s">
        <v>62</v>
      </c>
      <c r="C49" s="81"/>
      <c r="D49" s="12">
        <v>686.21</v>
      </c>
      <c r="E49" s="1"/>
    </row>
    <row r="50" spans="2:5">
      <c r="B50" s="82"/>
      <c r="C50" s="81"/>
      <c r="D50" s="1">
        <v>0</v>
      </c>
      <c r="E50" s="1"/>
    </row>
    <row r="51" spans="2:5">
      <c r="B51" s="91" t="s">
        <v>19</v>
      </c>
      <c r="C51" s="81"/>
      <c r="D51" s="1">
        <v>0</v>
      </c>
      <c r="E51" s="1"/>
    </row>
    <row r="52" spans="2:5">
      <c r="B52" s="82" t="s">
        <v>57</v>
      </c>
      <c r="C52" s="98"/>
      <c r="D52" s="1">
        <v>67660.44</v>
      </c>
      <c r="E52" s="1"/>
    </row>
    <row r="53" spans="2:5">
      <c r="B53" s="82" t="s">
        <v>61</v>
      </c>
      <c r="C53" s="98"/>
      <c r="D53" s="1">
        <v>606.29999999999995</v>
      </c>
      <c r="E53" s="1"/>
    </row>
    <row r="54" spans="2:5">
      <c r="B54" s="82"/>
      <c r="C54" s="81"/>
      <c r="D54" s="1">
        <v>0</v>
      </c>
      <c r="E54" s="1"/>
    </row>
    <row r="55" spans="2:5">
      <c r="B55" s="86" t="s">
        <v>20</v>
      </c>
      <c r="C55" s="87"/>
      <c r="D55" s="1">
        <v>0</v>
      </c>
      <c r="E55" s="1"/>
    </row>
    <row r="56" spans="2:5" ht="15.75">
      <c r="B56" s="82"/>
      <c r="C56" s="81"/>
      <c r="D56" s="13"/>
      <c r="E56" s="1"/>
    </row>
    <row r="57" spans="2:5">
      <c r="B57" s="82"/>
      <c r="C57" s="81"/>
      <c r="D57" s="1">
        <v>0</v>
      </c>
      <c r="E57" s="1"/>
    </row>
    <row r="58" spans="2:5">
      <c r="B58" s="89" t="s">
        <v>18</v>
      </c>
      <c r="C58" s="81"/>
      <c r="D58" s="3">
        <f>SUM(D45:D57)</f>
        <v>68952.950000000012</v>
      </c>
      <c r="E58" s="1"/>
    </row>
    <row r="59" spans="2:5">
      <c r="B59" s="7"/>
      <c r="C59" s="7"/>
      <c r="D59" s="7"/>
      <c r="E59" s="7"/>
    </row>
    <row r="60" spans="2:5">
      <c r="B60" t="s">
        <v>9</v>
      </c>
    </row>
    <row r="61" spans="2:5">
      <c r="B61" t="s">
        <v>10</v>
      </c>
      <c r="C61" t="s">
        <v>11</v>
      </c>
    </row>
    <row r="62" spans="2:5" ht="15.75">
      <c r="C62" s="4" t="s">
        <v>5</v>
      </c>
    </row>
    <row r="63" spans="2:5" ht="15.75">
      <c r="C63" s="4" t="s">
        <v>6</v>
      </c>
      <c r="D63" s="4"/>
    </row>
    <row r="64" spans="2:5">
      <c r="B64" s="5" t="s">
        <v>7</v>
      </c>
      <c r="C64" s="5"/>
      <c r="D64" s="5"/>
      <c r="E64" s="5"/>
    </row>
    <row r="65" spans="2:5">
      <c r="B65" s="5"/>
      <c r="C65" s="5" t="s">
        <v>52</v>
      </c>
      <c r="D65" s="5"/>
      <c r="E65" s="5"/>
    </row>
    <row r="66" spans="2:5">
      <c r="B66" t="s">
        <v>23</v>
      </c>
      <c r="C66" t="s">
        <v>25</v>
      </c>
      <c r="D66" s="6">
        <v>4</v>
      </c>
    </row>
    <row r="69" spans="2:5" ht="30">
      <c r="B69" s="1" t="s">
        <v>0</v>
      </c>
      <c r="C69" s="2" t="s">
        <v>1</v>
      </c>
      <c r="D69" s="2" t="s">
        <v>2</v>
      </c>
      <c r="E69" s="2" t="s">
        <v>3</v>
      </c>
    </row>
    <row r="70" spans="2:5">
      <c r="B70" s="3" t="s">
        <v>4</v>
      </c>
      <c r="C70" s="32">
        <v>20673.599999999999</v>
      </c>
      <c r="D70" s="32">
        <v>21265.55</v>
      </c>
      <c r="E70" s="1">
        <v>10442.769999999997</v>
      </c>
    </row>
    <row r="71" spans="2:5">
      <c r="B71" s="79" t="s">
        <v>8</v>
      </c>
      <c r="C71" s="80"/>
      <c r="D71" s="81"/>
      <c r="E71" s="1">
        <f>C70-E70</f>
        <v>10230.830000000002</v>
      </c>
    </row>
    <row r="73" spans="2:5" ht="30">
      <c r="B73" s="90" t="s">
        <v>14</v>
      </c>
      <c r="C73" s="81"/>
      <c r="D73" s="8" t="s">
        <v>17</v>
      </c>
      <c r="E73" s="3"/>
    </row>
    <row r="74" spans="2:5">
      <c r="B74" s="90" t="s">
        <v>15</v>
      </c>
      <c r="C74" s="81"/>
      <c r="D74" s="1">
        <v>0</v>
      </c>
      <c r="E74" s="1"/>
    </row>
    <row r="75" spans="2:5" ht="15.75">
      <c r="B75" s="82" t="s">
        <v>64</v>
      </c>
      <c r="C75" s="81"/>
      <c r="D75" s="17">
        <v>4944.24</v>
      </c>
      <c r="E75" s="1"/>
    </row>
    <row r="76" spans="2:5">
      <c r="B76" s="82" t="s">
        <v>65</v>
      </c>
      <c r="C76" s="81"/>
      <c r="D76" s="1">
        <v>4185.4399999999996</v>
      </c>
      <c r="E76" s="1"/>
    </row>
    <row r="77" spans="2:5">
      <c r="B77" s="90" t="s">
        <v>16</v>
      </c>
      <c r="C77" s="81"/>
      <c r="D77" s="1">
        <v>0</v>
      </c>
      <c r="E77" s="1"/>
    </row>
    <row r="78" spans="2:5">
      <c r="B78" s="82" t="s">
        <v>66</v>
      </c>
      <c r="C78" s="81"/>
      <c r="D78" s="1">
        <v>536.09</v>
      </c>
      <c r="E78" s="1"/>
    </row>
    <row r="79" spans="2:5">
      <c r="B79" s="91" t="s">
        <v>19</v>
      </c>
      <c r="C79" s="81"/>
      <c r="D79" s="1">
        <v>0</v>
      </c>
      <c r="E79" s="1"/>
    </row>
    <row r="80" spans="2:5">
      <c r="B80" s="82"/>
      <c r="C80" s="81"/>
      <c r="D80" s="1">
        <v>0</v>
      </c>
      <c r="E80" s="1"/>
    </row>
    <row r="81" spans="2:5">
      <c r="B81" s="82"/>
      <c r="C81" s="81"/>
      <c r="D81" s="1"/>
      <c r="E81" s="1"/>
    </row>
    <row r="82" spans="2:5">
      <c r="B82" s="82"/>
      <c r="C82" s="81"/>
      <c r="D82" s="1">
        <v>0</v>
      </c>
      <c r="E82" s="1"/>
    </row>
    <row r="83" spans="2:5">
      <c r="B83" s="86" t="s">
        <v>20</v>
      </c>
      <c r="C83" s="87"/>
      <c r="D83" s="1">
        <v>0</v>
      </c>
      <c r="E83" s="1"/>
    </row>
    <row r="84" spans="2:5" ht="15.75">
      <c r="B84" s="82" t="s">
        <v>63</v>
      </c>
      <c r="C84" s="81"/>
      <c r="D84" s="13">
        <v>777</v>
      </c>
      <c r="E84" s="1"/>
    </row>
    <row r="85" spans="2:5" ht="15.75">
      <c r="B85" s="82"/>
      <c r="C85" s="81"/>
      <c r="D85" s="13"/>
      <c r="E85" s="1"/>
    </row>
    <row r="86" spans="2:5">
      <c r="B86" s="82"/>
      <c r="C86" s="81"/>
      <c r="D86" s="1">
        <v>0</v>
      </c>
      <c r="E86" s="1"/>
    </row>
    <row r="87" spans="2:5">
      <c r="B87" s="89" t="s">
        <v>18</v>
      </c>
      <c r="C87" s="81"/>
      <c r="D87" s="3">
        <f>SUM(D74:D86)</f>
        <v>10442.77</v>
      </c>
      <c r="E87" s="1"/>
    </row>
    <row r="88" spans="2:5">
      <c r="B88" s="7"/>
      <c r="C88" s="7"/>
      <c r="D88" s="7"/>
      <c r="E88" s="7"/>
    </row>
    <row r="89" spans="2:5">
      <c r="B89" t="s">
        <v>9</v>
      </c>
    </row>
    <row r="90" spans="2:5">
      <c r="B90" t="s">
        <v>10</v>
      </c>
      <c r="C90" t="s">
        <v>11</v>
      </c>
    </row>
    <row r="91" spans="2:5" ht="15.75">
      <c r="C91" s="4" t="s">
        <v>5</v>
      </c>
    </row>
    <row r="92" spans="2:5" ht="15.75">
      <c r="C92" s="4" t="s">
        <v>6</v>
      </c>
      <c r="D92" s="4"/>
    </row>
    <row r="93" spans="2:5">
      <c r="B93" s="5" t="s">
        <v>7</v>
      </c>
      <c r="C93" s="5"/>
      <c r="D93" s="5"/>
      <c r="E93" s="5"/>
    </row>
    <row r="94" spans="2:5">
      <c r="B94" s="5"/>
      <c r="C94" s="5" t="s">
        <v>52</v>
      </c>
      <c r="D94" s="5"/>
      <c r="E94" s="5"/>
    </row>
    <row r="95" spans="2:5">
      <c r="B95" t="s">
        <v>23</v>
      </c>
      <c r="C95" t="s">
        <v>25</v>
      </c>
      <c r="D95" s="6">
        <v>5</v>
      </c>
    </row>
    <row r="98" spans="2:5" ht="30">
      <c r="B98" s="1" t="s">
        <v>0</v>
      </c>
      <c r="C98" s="2" t="s">
        <v>1</v>
      </c>
      <c r="D98" s="2" t="s">
        <v>2</v>
      </c>
      <c r="E98" s="2" t="s">
        <v>3</v>
      </c>
    </row>
    <row r="99" spans="2:5">
      <c r="B99" s="3" t="s">
        <v>4</v>
      </c>
      <c r="C99" s="41">
        <f>102083.4+46102.53</f>
        <v>148185.93</v>
      </c>
      <c r="D99" s="41">
        <f>95378.48+45565.83</f>
        <v>140944.31</v>
      </c>
      <c r="E99" s="1">
        <v>105736.62</v>
      </c>
    </row>
    <row r="100" spans="2:5">
      <c r="B100" s="79" t="s">
        <v>8</v>
      </c>
      <c r="C100" s="80"/>
      <c r="D100" s="81"/>
      <c r="E100" s="1">
        <f>C99-E99</f>
        <v>42449.31</v>
      </c>
    </row>
    <row r="102" spans="2:5" ht="30">
      <c r="B102" s="90" t="s">
        <v>14</v>
      </c>
      <c r="C102" s="81"/>
      <c r="D102" s="8" t="s">
        <v>17</v>
      </c>
      <c r="E102" s="3"/>
    </row>
    <row r="103" spans="2:5">
      <c r="B103" s="90" t="s">
        <v>15</v>
      </c>
      <c r="C103" s="81"/>
      <c r="D103" s="1">
        <v>0</v>
      </c>
      <c r="E103" s="1"/>
    </row>
    <row r="104" spans="2:5">
      <c r="B104" s="82" t="s">
        <v>68</v>
      </c>
      <c r="C104" s="81"/>
      <c r="D104" s="34">
        <v>11496.62</v>
      </c>
      <c r="E104" s="1"/>
    </row>
    <row r="105" spans="2:5">
      <c r="B105" s="82"/>
      <c r="C105" s="81"/>
      <c r="D105" s="1"/>
      <c r="E105" s="1"/>
    </row>
    <row r="106" spans="2:5">
      <c r="B106" s="90" t="s">
        <v>16</v>
      </c>
      <c r="C106" s="81"/>
      <c r="D106" s="1">
        <v>0</v>
      </c>
      <c r="E106" s="1"/>
    </row>
    <row r="107" spans="2:5">
      <c r="B107" s="82" t="s">
        <v>67</v>
      </c>
      <c r="C107" s="81"/>
      <c r="D107" s="38">
        <v>7416.02</v>
      </c>
      <c r="E107" s="1"/>
    </row>
    <row r="108" spans="2:5">
      <c r="B108" s="82" t="s">
        <v>69</v>
      </c>
      <c r="C108" s="81"/>
      <c r="D108" s="37">
        <v>81796.98</v>
      </c>
      <c r="E108" s="1"/>
    </row>
    <row r="109" spans="2:5">
      <c r="B109" s="91" t="s">
        <v>19</v>
      </c>
      <c r="C109" s="81"/>
      <c r="D109" s="1">
        <v>0</v>
      </c>
      <c r="E109" s="1"/>
    </row>
    <row r="110" spans="2:5" ht="15.75">
      <c r="B110" s="82"/>
      <c r="C110" s="81"/>
      <c r="D110" s="13"/>
      <c r="E110" s="1"/>
    </row>
    <row r="111" spans="2:5">
      <c r="B111" s="82"/>
      <c r="C111" s="81"/>
      <c r="D111" s="1"/>
      <c r="E111" s="1"/>
    </row>
    <row r="112" spans="2:5">
      <c r="B112" s="82"/>
      <c r="C112" s="81"/>
      <c r="D112" s="1">
        <v>0</v>
      </c>
      <c r="E112" s="1"/>
    </row>
    <row r="113" spans="2:5">
      <c r="B113" s="86" t="s">
        <v>20</v>
      </c>
      <c r="C113" s="87"/>
      <c r="D113" s="1">
        <v>0</v>
      </c>
      <c r="E113" s="1"/>
    </row>
    <row r="114" spans="2:5">
      <c r="B114" s="82" t="s">
        <v>63</v>
      </c>
      <c r="C114" s="81"/>
      <c r="D114" s="1">
        <v>5027</v>
      </c>
      <c r="E114" s="1"/>
    </row>
    <row r="115" spans="2:5">
      <c r="B115" s="82"/>
      <c r="C115" s="81"/>
      <c r="D115" s="12"/>
      <c r="E115" s="1"/>
    </row>
    <row r="116" spans="2:5">
      <c r="B116" s="89" t="s">
        <v>18</v>
      </c>
      <c r="C116" s="81"/>
      <c r="D116" s="3">
        <f>SUM(D103:D115)</f>
        <v>105736.62</v>
      </c>
      <c r="E116" s="1"/>
    </row>
    <row r="117" spans="2:5">
      <c r="B117" s="7"/>
      <c r="C117" s="7"/>
      <c r="D117" s="7"/>
      <c r="E117" s="7"/>
    </row>
    <row r="118" spans="2:5">
      <c r="B118" t="s">
        <v>9</v>
      </c>
    </row>
    <row r="119" spans="2:5">
      <c r="B119" t="s">
        <v>10</v>
      </c>
      <c r="C119" t="s">
        <v>11</v>
      </c>
    </row>
  </sheetData>
  <mergeCells count="64"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12:C112"/>
    <mergeCell ref="B106:C106"/>
    <mergeCell ref="B81:C81"/>
    <mergeCell ref="B82:C82"/>
    <mergeCell ref="B83:C83"/>
    <mergeCell ref="B84:C84"/>
    <mergeCell ref="B86:C86"/>
    <mergeCell ref="B87:C87"/>
    <mergeCell ref="B100:D100"/>
    <mergeCell ref="B102:C102"/>
    <mergeCell ref="B103:C103"/>
    <mergeCell ref="B104:C104"/>
    <mergeCell ref="B105:C105"/>
    <mergeCell ref="B71:D71"/>
    <mergeCell ref="B73:C73"/>
    <mergeCell ref="B74:C74"/>
    <mergeCell ref="B85:C85"/>
    <mergeCell ref="B78:C78"/>
    <mergeCell ref="B79:C79"/>
    <mergeCell ref="B80:C80"/>
    <mergeCell ref="B75:C75"/>
    <mergeCell ref="B76:C76"/>
    <mergeCell ref="B77:C77"/>
    <mergeCell ref="B53:C53"/>
    <mergeCell ref="B54:C54"/>
    <mergeCell ref="B55:C55"/>
    <mergeCell ref="B58:C58"/>
    <mergeCell ref="B57:C57"/>
    <mergeCell ref="B56:C56"/>
    <mergeCell ref="B48:C48"/>
    <mergeCell ref="B49:C49"/>
    <mergeCell ref="B50:C50"/>
    <mergeCell ref="B51:C51"/>
    <mergeCell ref="B52:C52"/>
    <mergeCell ref="B27:C27"/>
    <mergeCell ref="B28:C28"/>
    <mergeCell ref="B42:D42"/>
    <mergeCell ref="B47:C47"/>
    <mergeCell ref="B45:C45"/>
    <mergeCell ref="B46:C46"/>
    <mergeCell ref="B44:C44"/>
    <mergeCell ref="B18:C18"/>
    <mergeCell ref="B12:D12"/>
    <mergeCell ref="B14:C14"/>
    <mergeCell ref="B15:C15"/>
    <mergeCell ref="B16:C16"/>
    <mergeCell ref="B17:C17"/>
    <mergeCell ref="B19:C19"/>
    <mergeCell ref="B26:C26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E344"/>
  <sheetViews>
    <sheetView topLeftCell="A303" workbookViewId="0">
      <selection activeCell="C316" sqref="C316"/>
    </sheetView>
  </sheetViews>
  <sheetFormatPr defaultRowHeight="15"/>
  <cols>
    <col min="2" max="2" width="29.7109375" customWidth="1"/>
    <col min="3" max="3" width="15.140625" customWidth="1"/>
    <col min="4" max="4" width="12.5703125" customWidth="1"/>
    <col min="5" max="5" width="13.7109375" customWidth="1"/>
  </cols>
  <sheetData>
    <row r="2" spans="2:5" ht="15.75">
      <c r="C2" s="4" t="s">
        <v>5</v>
      </c>
    </row>
    <row r="3" spans="2:5" ht="15.75">
      <c r="C3" s="4" t="s">
        <v>6</v>
      </c>
      <c r="D3" s="4"/>
    </row>
    <row r="4" spans="2:5">
      <c r="B4" s="5" t="s">
        <v>7</v>
      </c>
      <c r="C4" s="5"/>
      <c r="D4" s="5"/>
      <c r="E4" s="5"/>
    </row>
    <row r="5" spans="2:5">
      <c r="B5" s="5"/>
      <c r="C5" s="5" t="s">
        <v>52</v>
      </c>
      <c r="D5" s="5"/>
      <c r="E5" s="5"/>
    </row>
    <row r="6" spans="2:5">
      <c r="B6" t="s">
        <v>23</v>
      </c>
      <c r="C6" t="s">
        <v>26</v>
      </c>
      <c r="D6" s="6" t="s">
        <v>12</v>
      </c>
    </row>
    <row r="9" spans="2:5" ht="30">
      <c r="B9" s="1" t="s">
        <v>0</v>
      </c>
      <c r="C9" s="2" t="s">
        <v>1</v>
      </c>
      <c r="D9" s="2" t="s">
        <v>2</v>
      </c>
      <c r="E9" s="2" t="s">
        <v>3</v>
      </c>
    </row>
    <row r="10" spans="2:5">
      <c r="B10" s="3" t="s">
        <v>4</v>
      </c>
      <c r="C10" s="32">
        <v>65503.98</v>
      </c>
      <c r="D10" s="32">
        <v>62551.62</v>
      </c>
      <c r="E10" s="1">
        <v>147433</v>
      </c>
    </row>
    <row r="11" spans="2:5">
      <c r="B11" s="79" t="s">
        <v>8</v>
      </c>
      <c r="C11" s="80"/>
      <c r="D11" s="81"/>
      <c r="E11" s="1">
        <f>C10-E10</f>
        <v>-81929.01999999999</v>
      </c>
    </row>
    <row r="13" spans="2:5" ht="30">
      <c r="B13" s="90" t="s">
        <v>14</v>
      </c>
      <c r="C13" s="81"/>
      <c r="D13" s="8" t="s">
        <v>17</v>
      </c>
      <c r="E13" s="3"/>
    </row>
    <row r="14" spans="2:5">
      <c r="B14" s="90" t="s">
        <v>15</v>
      </c>
      <c r="C14" s="81"/>
      <c r="D14" s="1">
        <v>0</v>
      </c>
      <c r="E14" s="1"/>
    </row>
    <row r="15" spans="2:5" ht="15.75">
      <c r="B15" s="99" t="s">
        <v>70</v>
      </c>
      <c r="C15" s="100"/>
      <c r="D15" s="17">
        <v>85968</v>
      </c>
      <c r="E15" s="1"/>
    </row>
    <row r="16" spans="2:5">
      <c r="B16" s="101" t="s">
        <v>71</v>
      </c>
      <c r="C16" s="100"/>
      <c r="D16" s="1">
        <v>61465</v>
      </c>
      <c r="E16" s="1"/>
    </row>
    <row r="17" spans="2:5">
      <c r="B17" s="90" t="s">
        <v>16</v>
      </c>
      <c r="C17" s="81"/>
      <c r="D17" s="1">
        <v>0</v>
      </c>
      <c r="E17" s="1"/>
    </row>
    <row r="18" spans="2:5">
      <c r="B18" s="82"/>
      <c r="C18" s="81"/>
      <c r="D18" s="12"/>
      <c r="E18" s="1"/>
    </row>
    <row r="19" spans="2:5" ht="24.6" customHeight="1">
      <c r="B19" s="82"/>
      <c r="C19" s="81"/>
      <c r="D19" s="17"/>
      <c r="E19" s="1"/>
    </row>
    <row r="20" spans="2:5">
      <c r="B20" s="91" t="s">
        <v>19</v>
      </c>
      <c r="C20" s="81"/>
      <c r="D20" s="1">
        <v>0</v>
      </c>
      <c r="E20" s="1"/>
    </row>
    <row r="21" spans="2:5">
      <c r="B21" s="82"/>
      <c r="C21" s="81"/>
      <c r="D21" s="12"/>
      <c r="E21" s="1"/>
    </row>
    <row r="22" spans="2:5">
      <c r="B22" s="82"/>
      <c r="C22" s="81"/>
      <c r="D22" s="12"/>
      <c r="E22" s="1"/>
    </row>
    <row r="23" spans="2:5">
      <c r="B23" s="82"/>
      <c r="C23" s="81"/>
      <c r="D23" s="1">
        <v>0</v>
      </c>
      <c r="E23" s="1"/>
    </row>
    <row r="24" spans="2:5">
      <c r="B24" s="86" t="s">
        <v>20</v>
      </c>
      <c r="C24" s="87"/>
      <c r="D24" s="1">
        <v>0</v>
      </c>
      <c r="E24" s="1"/>
    </row>
    <row r="25" spans="2:5">
      <c r="B25" s="82"/>
      <c r="C25" s="81"/>
      <c r="D25" s="1"/>
      <c r="E25" s="1"/>
    </row>
    <row r="26" spans="2:5">
      <c r="B26" s="82"/>
      <c r="C26" s="81"/>
      <c r="D26" s="1">
        <v>0</v>
      </c>
      <c r="E26" s="1"/>
    </row>
    <row r="27" spans="2:5">
      <c r="B27" s="89" t="s">
        <v>18</v>
      </c>
      <c r="C27" s="81"/>
      <c r="D27" s="3">
        <f>SUM(D14:D26)</f>
        <v>147433</v>
      </c>
      <c r="E27" s="1"/>
    </row>
    <row r="28" spans="2:5">
      <c r="B28" s="7"/>
      <c r="C28" s="7"/>
      <c r="D28" s="7"/>
      <c r="E28" s="7"/>
    </row>
    <row r="29" spans="2:5">
      <c r="B29" t="s">
        <v>9</v>
      </c>
    </row>
    <row r="30" spans="2:5">
      <c r="B30" t="s">
        <v>10</v>
      </c>
      <c r="C30" t="s">
        <v>11</v>
      </c>
    </row>
    <row r="32" spans="2:5" ht="15.75">
      <c r="C32" s="4" t="s">
        <v>5</v>
      </c>
    </row>
    <row r="33" spans="2:5" ht="15.75">
      <c r="C33" s="4" t="s">
        <v>6</v>
      </c>
      <c r="D33" s="4"/>
    </row>
    <row r="34" spans="2:5">
      <c r="B34" s="5" t="s">
        <v>7</v>
      </c>
      <c r="C34" s="5"/>
      <c r="D34" s="5"/>
      <c r="E34" s="5"/>
    </row>
    <row r="35" spans="2:5">
      <c r="B35" s="5"/>
      <c r="C35" s="5" t="s">
        <v>52</v>
      </c>
      <c r="D35" s="5"/>
      <c r="E35" s="5"/>
    </row>
    <row r="36" spans="2:5">
      <c r="B36" t="s">
        <v>23</v>
      </c>
      <c r="C36" t="s">
        <v>26</v>
      </c>
      <c r="D36" s="6">
        <v>2</v>
      </c>
    </row>
    <row r="39" spans="2:5" ht="30">
      <c r="B39" s="1" t="s">
        <v>0</v>
      </c>
      <c r="C39" s="2" t="s">
        <v>1</v>
      </c>
      <c r="D39" s="2" t="s">
        <v>2</v>
      </c>
      <c r="E39" s="2" t="s">
        <v>3</v>
      </c>
    </row>
    <row r="40" spans="2:5">
      <c r="B40" s="3" t="s">
        <v>4</v>
      </c>
      <c r="C40" s="32">
        <v>2283.42</v>
      </c>
      <c r="D40" s="32">
        <v>2189.81</v>
      </c>
      <c r="E40" s="1">
        <v>620.15999999999985</v>
      </c>
    </row>
    <row r="41" spans="2:5">
      <c r="B41" s="79" t="s">
        <v>8</v>
      </c>
      <c r="C41" s="80"/>
      <c r="D41" s="81"/>
      <c r="E41" s="1">
        <f>C40-E40</f>
        <v>1663.2600000000002</v>
      </c>
    </row>
    <row r="43" spans="2:5" ht="30">
      <c r="B43" s="90" t="s">
        <v>14</v>
      </c>
      <c r="C43" s="81"/>
      <c r="D43" s="8" t="s">
        <v>17</v>
      </c>
      <c r="E43" s="3"/>
    </row>
    <row r="44" spans="2:5">
      <c r="B44" s="90" t="s">
        <v>15</v>
      </c>
      <c r="C44" s="81"/>
      <c r="D44" s="1">
        <v>0</v>
      </c>
      <c r="E44" s="1"/>
    </row>
    <row r="45" spans="2:5" ht="15.75">
      <c r="B45" s="82"/>
      <c r="C45" s="81"/>
      <c r="D45" s="13"/>
      <c r="E45" s="1"/>
    </row>
    <row r="46" spans="2:5">
      <c r="B46" s="82"/>
      <c r="C46" s="81"/>
      <c r="D46" s="1">
        <v>0</v>
      </c>
      <c r="E46" s="1"/>
    </row>
    <row r="47" spans="2:5">
      <c r="B47" s="90" t="s">
        <v>16</v>
      </c>
      <c r="C47" s="81"/>
      <c r="D47" s="1">
        <v>0</v>
      </c>
      <c r="E47" s="1"/>
    </row>
    <row r="48" spans="2:5">
      <c r="B48" s="82" t="s">
        <v>62</v>
      </c>
      <c r="C48" s="81"/>
      <c r="D48" s="12">
        <v>620.16</v>
      </c>
      <c r="E48" s="1"/>
    </row>
    <row r="49" spans="2:5">
      <c r="B49" s="82"/>
      <c r="C49" s="81"/>
      <c r="D49" s="1">
        <v>0</v>
      </c>
      <c r="E49" s="1"/>
    </row>
    <row r="50" spans="2:5">
      <c r="B50" s="91" t="s">
        <v>19</v>
      </c>
      <c r="C50" s="81"/>
      <c r="D50" s="1">
        <v>0</v>
      </c>
      <c r="E50" s="1"/>
    </row>
    <row r="51" spans="2:5">
      <c r="B51" s="82"/>
      <c r="C51" s="81"/>
      <c r="D51" s="1">
        <v>0</v>
      </c>
      <c r="E51" s="1"/>
    </row>
    <row r="52" spans="2:5">
      <c r="B52" s="82"/>
      <c r="C52" s="81"/>
      <c r="D52" s="1"/>
      <c r="E52" s="1"/>
    </row>
    <row r="53" spans="2:5">
      <c r="B53" s="82"/>
      <c r="C53" s="81"/>
      <c r="D53" s="1">
        <v>0</v>
      </c>
      <c r="E53" s="1"/>
    </row>
    <row r="54" spans="2:5">
      <c r="B54" s="86" t="s">
        <v>20</v>
      </c>
      <c r="C54" s="87"/>
      <c r="D54" s="1">
        <v>0</v>
      </c>
      <c r="E54" s="1"/>
    </row>
    <row r="55" spans="2:5">
      <c r="B55" s="82"/>
      <c r="C55" s="81"/>
      <c r="D55" s="1"/>
      <c r="E55" s="1"/>
    </row>
    <row r="56" spans="2:5">
      <c r="B56" s="82"/>
      <c r="C56" s="81"/>
      <c r="D56" s="12"/>
      <c r="E56" s="1"/>
    </row>
    <row r="57" spans="2:5">
      <c r="B57" s="89" t="s">
        <v>18</v>
      </c>
      <c r="C57" s="81"/>
      <c r="D57" s="3">
        <f>SUM(D44:D56)</f>
        <v>620.16</v>
      </c>
      <c r="E57" s="1"/>
    </row>
    <row r="58" spans="2:5">
      <c r="B58" s="7"/>
      <c r="C58" s="7"/>
      <c r="D58" s="7"/>
      <c r="E58" s="7"/>
    </row>
    <row r="59" spans="2:5">
      <c r="B59" t="s">
        <v>9</v>
      </c>
    </row>
    <row r="60" spans="2:5">
      <c r="B60" t="s">
        <v>10</v>
      </c>
      <c r="C60" t="s">
        <v>11</v>
      </c>
    </row>
    <row r="63" spans="2:5" ht="15.75">
      <c r="C63" s="4" t="s">
        <v>5</v>
      </c>
    </row>
    <row r="64" spans="2:5" ht="15.75">
      <c r="C64" s="4" t="s">
        <v>6</v>
      </c>
      <c r="D64" s="4"/>
    </row>
    <row r="65" spans="2:5">
      <c r="B65" s="5" t="s">
        <v>7</v>
      </c>
      <c r="C65" s="5"/>
      <c r="D65" s="5"/>
      <c r="E65" s="5"/>
    </row>
    <row r="66" spans="2:5">
      <c r="B66" s="5"/>
      <c r="C66" s="5" t="s">
        <v>52</v>
      </c>
      <c r="D66" s="5"/>
      <c r="E66" s="5"/>
    </row>
    <row r="67" spans="2:5">
      <c r="B67" t="s">
        <v>23</v>
      </c>
      <c r="C67" t="s">
        <v>26</v>
      </c>
      <c r="D67" s="6">
        <v>3</v>
      </c>
    </row>
    <row r="70" spans="2:5" ht="30">
      <c r="B70" s="1" t="s">
        <v>0</v>
      </c>
      <c r="C70" s="2" t="s">
        <v>1</v>
      </c>
      <c r="D70" s="2" t="s">
        <v>2</v>
      </c>
      <c r="E70" s="2" t="s">
        <v>3</v>
      </c>
    </row>
    <row r="71" spans="2:5">
      <c r="B71" s="3" t="s">
        <v>4</v>
      </c>
      <c r="C71" s="32">
        <v>25150.92</v>
      </c>
      <c r="D71" s="32">
        <v>25249.51</v>
      </c>
      <c r="E71" s="1"/>
    </row>
    <row r="72" spans="2:5">
      <c r="B72" s="79" t="s">
        <v>8</v>
      </c>
      <c r="C72" s="80"/>
      <c r="D72" s="81"/>
      <c r="E72" s="1">
        <f>C71-E71</f>
        <v>25150.92</v>
      </c>
    </row>
    <row r="74" spans="2:5" ht="30">
      <c r="B74" s="90" t="s">
        <v>14</v>
      </c>
      <c r="C74" s="81"/>
      <c r="D74" s="8" t="s">
        <v>17</v>
      </c>
      <c r="E74" s="3"/>
    </row>
    <row r="75" spans="2:5">
      <c r="B75" s="90" t="s">
        <v>15</v>
      </c>
      <c r="C75" s="81"/>
      <c r="D75" s="1">
        <v>0</v>
      </c>
      <c r="E75" s="1"/>
    </row>
    <row r="76" spans="2:5">
      <c r="B76" s="82"/>
      <c r="C76" s="81"/>
      <c r="D76" s="1">
        <v>0</v>
      </c>
      <c r="E76" s="1"/>
    </row>
    <row r="77" spans="2:5">
      <c r="B77" s="82"/>
      <c r="C77" s="81"/>
      <c r="D77" s="1">
        <v>0</v>
      </c>
      <c r="E77" s="1"/>
    </row>
    <row r="78" spans="2:5">
      <c r="B78" s="90" t="s">
        <v>16</v>
      </c>
      <c r="C78" s="81"/>
      <c r="D78" s="1">
        <v>0</v>
      </c>
      <c r="E78" s="1"/>
    </row>
    <row r="79" spans="2:5">
      <c r="B79" s="82"/>
      <c r="C79" s="81"/>
      <c r="D79" s="1">
        <v>0</v>
      </c>
      <c r="E79" s="1"/>
    </row>
    <row r="80" spans="2:5">
      <c r="B80" s="82"/>
      <c r="C80" s="81"/>
      <c r="D80" s="1">
        <v>0</v>
      </c>
      <c r="E80" s="1"/>
    </row>
    <row r="81" spans="2:5">
      <c r="B81" s="91" t="s">
        <v>19</v>
      </c>
      <c r="C81" s="81"/>
      <c r="D81" s="1">
        <v>0</v>
      </c>
      <c r="E81" s="1"/>
    </row>
    <row r="82" spans="2:5">
      <c r="B82" s="82"/>
      <c r="C82" s="81"/>
      <c r="D82" s="15"/>
      <c r="E82" s="1"/>
    </row>
    <row r="83" spans="2:5">
      <c r="B83" s="82"/>
      <c r="C83" s="81"/>
      <c r="D83" s="1"/>
      <c r="E83" s="1"/>
    </row>
    <row r="84" spans="2:5">
      <c r="B84" s="82"/>
      <c r="C84" s="81"/>
      <c r="D84" s="1">
        <v>0</v>
      </c>
      <c r="E84" s="1"/>
    </row>
    <row r="85" spans="2:5">
      <c r="B85" s="86" t="s">
        <v>20</v>
      </c>
      <c r="C85" s="87"/>
      <c r="D85" s="1">
        <v>0</v>
      </c>
      <c r="E85" s="1"/>
    </row>
    <row r="86" spans="2:5">
      <c r="B86" s="82"/>
      <c r="C86" s="81"/>
      <c r="D86" s="1"/>
      <c r="E86" s="1"/>
    </row>
    <row r="87" spans="2:5">
      <c r="B87" s="82"/>
      <c r="C87" s="81"/>
      <c r="D87" s="1">
        <v>0</v>
      </c>
      <c r="E87" s="1"/>
    </row>
    <row r="88" spans="2:5">
      <c r="B88" s="89" t="s">
        <v>18</v>
      </c>
      <c r="C88" s="81"/>
      <c r="D88" s="3">
        <f>SUM(D75:D87)</f>
        <v>0</v>
      </c>
      <c r="E88" s="1"/>
    </row>
    <row r="89" spans="2:5">
      <c r="B89" s="7"/>
      <c r="C89" s="7"/>
      <c r="D89" s="7"/>
      <c r="E89" s="7"/>
    </row>
    <row r="90" spans="2:5">
      <c r="B90" t="s">
        <v>9</v>
      </c>
    </row>
    <row r="91" spans="2:5">
      <c r="B91" t="s">
        <v>10</v>
      </c>
      <c r="C91" t="s">
        <v>11</v>
      </c>
    </row>
    <row r="94" spans="2:5" ht="15.75">
      <c r="C94" s="4" t="s">
        <v>5</v>
      </c>
    </row>
    <row r="95" spans="2:5" ht="15.75">
      <c r="C95" s="4" t="s">
        <v>6</v>
      </c>
      <c r="D95" s="4"/>
    </row>
    <row r="96" spans="2:5">
      <c r="B96" s="5" t="s">
        <v>7</v>
      </c>
      <c r="C96" s="5"/>
      <c r="D96" s="5"/>
      <c r="E96" s="5"/>
    </row>
    <row r="97" spans="2:5">
      <c r="B97" s="5"/>
      <c r="C97" s="5" t="s">
        <v>52</v>
      </c>
      <c r="D97" s="5"/>
      <c r="E97" s="5"/>
    </row>
    <row r="98" spans="2:5">
      <c r="B98" t="s">
        <v>23</v>
      </c>
      <c r="C98" t="s">
        <v>26</v>
      </c>
      <c r="D98" s="6" t="s">
        <v>13</v>
      </c>
    </row>
    <row r="101" spans="2:5" ht="30">
      <c r="B101" s="1" t="s">
        <v>0</v>
      </c>
      <c r="C101" s="2" t="s">
        <v>1</v>
      </c>
      <c r="D101" s="2" t="s">
        <v>2</v>
      </c>
      <c r="E101" s="2" t="s">
        <v>3</v>
      </c>
    </row>
    <row r="102" spans="2:5">
      <c r="B102" s="3" t="s">
        <v>4</v>
      </c>
      <c r="C102" s="32">
        <v>3572.34</v>
      </c>
      <c r="D102" s="32">
        <v>3393.13</v>
      </c>
      <c r="E102" s="1">
        <v>10117.76</v>
      </c>
    </row>
    <row r="103" spans="2:5">
      <c r="B103" s="79" t="s">
        <v>8</v>
      </c>
      <c r="C103" s="80"/>
      <c r="D103" s="81"/>
      <c r="E103" s="1">
        <f>C102-E102</f>
        <v>-6545.42</v>
      </c>
    </row>
    <row r="105" spans="2:5" ht="30">
      <c r="B105" s="90" t="s">
        <v>14</v>
      </c>
      <c r="C105" s="81"/>
      <c r="D105" s="8" t="s">
        <v>17</v>
      </c>
      <c r="E105" s="3"/>
    </row>
    <row r="106" spans="2:5">
      <c r="B106" s="90" t="s">
        <v>15</v>
      </c>
      <c r="C106" s="81"/>
      <c r="D106" s="1">
        <v>0</v>
      </c>
      <c r="E106" s="1"/>
    </row>
    <row r="107" spans="2:5">
      <c r="B107" s="82"/>
      <c r="C107" s="81"/>
      <c r="D107" s="1">
        <v>0</v>
      </c>
      <c r="E107" s="1"/>
    </row>
    <row r="108" spans="2:5">
      <c r="B108" s="82"/>
      <c r="C108" s="81"/>
      <c r="D108" s="1">
        <v>0</v>
      </c>
      <c r="E108" s="1"/>
    </row>
    <row r="109" spans="2:5">
      <c r="B109" s="90" t="s">
        <v>16</v>
      </c>
      <c r="C109" s="81"/>
      <c r="D109" s="1">
        <v>0</v>
      </c>
      <c r="E109" s="1"/>
    </row>
    <row r="110" spans="2:5">
      <c r="B110" s="102" t="s">
        <v>72</v>
      </c>
      <c r="C110" s="100"/>
      <c r="D110" s="1">
        <v>3962.72</v>
      </c>
      <c r="E110" s="1"/>
    </row>
    <row r="111" spans="2:5">
      <c r="B111" s="102" t="s">
        <v>73</v>
      </c>
      <c r="C111" s="100"/>
      <c r="D111" s="1">
        <v>3638.07</v>
      </c>
      <c r="E111" s="1"/>
    </row>
    <row r="112" spans="2:5">
      <c r="B112" s="103" t="s">
        <v>74</v>
      </c>
      <c r="C112" s="104"/>
      <c r="D112" s="1">
        <v>1301.97</v>
      </c>
      <c r="E112" s="1"/>
    </row>
    <row r="113" spans="2:5">
      <c r="B113" s="91" t="s">
        <v>19</v>
      </c>
      <c r="C113" s="81"/>
      <c r="D113" s="1">
        <v>0</v>
      </c>
      <c r="E113" s="1"/>
    </row>
    <row r="114" spans="2:5" ht="15.75">
      <c r="B114" s="82"/>
      <c r="C114" s="81"/>
      <c r="D114" s="13"/>
      <c r="E114" s="1"/>
    </row>
    <row r="115" spans="2:5">
      <c r="B115" s="82"/>
      <c r="C115" s="81"/>
      <c r="D115" s="1"/>
      <c r="E115" s="1"/>
    </row>
    <row r="116" spans="2:5">
      <c r="B116" s="82"/>
      <c r="C116" s="81"/>
      <c r="D116" s="1">
        <v>0</v>
      </c>
      <c r="E116" s="1"/>
    </row>
    <row r="117" spans="2:5">
      <c r="B117" s="86" t="s">
        <v>20</v>
      </c>
      <c r="C117" s="87"/>
      <c r="D117" s="1">
        <v>0</v>
      </c>
      <c r="E117" s="1"/>
    </row>
    <row r="118" spans="2:5">
      <c r="B118" s="82" t="s">
        <v>63</v>
      </c>
      <c r="C118" s="81"/>
      <c r="D118" s="34">
        <v>1215</v>
      </c>
      <c r="E118" s="1"/>
    </row>
    <row r="119" spans="2:5">
      <c r="B119" s="82"/>
      <c r="C119" s="81"/>
      <c r="D119" s="1">
        <v>0</v>
      </c>
      <c r="E119" s="1"/>
    </row>
    <row r="120" spans="2:5">
      <c r="B120" s="89" t="s">
        <v>18</v>
      </c>
      <c r="C120" s="81"/>
      <c r="D120" s="3">
        <f>SUM(D106:D119)</f>
        <v>10117.76</v>
      </c>
      <c r="E120" s="1"/>
    </row>
    <row r="121" spans="2:5">
      <c r="B121" s="7"/>
      <c r="C121" s="7"/>
      <c r="D121" s="7"/>
      <c r="E121" s="7"/>
    </row>
    <row r="122" spans="2:5">
      <c r="B122" t="s">
        <v>9</v>
      </c>
    </row>
    <row r="123" spans="2:5">
      <c r="B123" t="s">
        <v>10</v>
      </c>
      <c r="C123" t="s">
        <v>11</v>
      </c>
    </row>
    <row r="126" spans="2:5" ht="15.75">
      <c r="C126" s="4" t="s">
        <v>5</v>
      </c>
    </row>
    <row r="127" spans="2:5" ht="15.75">
      <c r="C127" s="4" t="s">
        <v>6</v>
      </c>
      <c r="D127" s="4"/>
    </row>
    <row r="128" spans="2:5">
      <c r="B128" s="5" t="s">
        <v>7</v>
      </c>
      <c r="C128" s="5"/>
      <c r="D128" s="5"/>
      <c r="E128" s="5"/>
    </row>
    <row r="129" spans="2:5">
      <c r="B129" s="5"/>
      <c r="C129" s="5" t="s">
        <v>52</v>
      </c>
      <c r="D129" s="5"/>
      <c r="E129" s="5"/>
    </row>
    <row r="130" spans="2:5">
      <c r="B130" t="s">
        <v>23</v>
      </c>
      <c r="C130" t="s">
        <v>26</v>
      </c>
      <c r="D130" s="6">
        <v>4</v>
      </c>
    </row>
    <row r="133" spans="2:5" ht="30">
      <c r="B133" s="1" t="s">
        <v>0</v>
      </c>
      <c r="C133" s="2" t="s">
        <v>1</v>
      </c>
      <c r="D133" s="2" t="s">
        <v>2</v>
      </c>
      <c r="E133" s="2" t="s">
        <v>3</v>
      </c>
    </row>
    <row r="134" spans="2:5">
      <c r="B134" s="3" t="s">
        <v>4</v>
      </c>
      <c r="C134" s="32">
        <v>2246.52</v>
      </c>
      <c r="D134" s="32">
        <v>2182.94</v>
      </c>
      <c r="E134" s="1">
        <v>6523.08</v>
      </c>
    </row>
    <row r="135" spans="2:5">
      <c r="B135" s="79" t="s">
        <v>8</v>
      </c>
      <c r="C135" s="80"/>
      <c r="D135" s="81"/>
      <c r="E135" s="1">
        <f>C134-E134</f>
        <v>-4276.5599999999995</v>
      </c>
    </row>
    <row r="137" spans="2:5" ht="30">
      <c r="B137" s="90" t="s">
        <v>14</v>
      </c>
      <c r="C137" s="81"/>
      <c r="D137" s="8" t="s">
        <v>17</v>
      </c>
      <c r="E137" s="3"/>
    </row>
    <row r="138" spans="2:5">
      <c r="B138" s="90" t="s">
        <v>15</v>
      </c>
      <c r="C138" s="81"/>
      <c r="D138" s="1">
        <v>0</v>
      </c>
      <c r="E138" s="1"/>
    </row>
    <row r="139" spans="2:5">
      <c r="B139" s="82" t="s">
        <v>76</v>
      </c>
      <c r="C139" s="81"/>
      <c r="D139" s="18">
        <v>5929.29</v>
      </c>
      <c r="E139" s="1"/>
    </row>
    <row r="140" spans="2:5">
      <c r="B140" s="82"/>
      <c r="C140" s="81"/>
      <c r="D140" s="1">
        <v>0</v>
      </c>
      <c r="E140" s="1"/>
    </row>
    <row r="141" spans="2:5">
      <c r="B141" s="90" t="s">
        <v>16</v>
      </c>
      <c r="C141" s="81"/>
      <c r="D141" s="1">
        <v>0</v>
      </c>
      <c r="E141" s="1"/>
    </row>
    <row r="142" spans="2:5">
      <c r="B142" s="82"/>
      <c r="C142" s="81"/>
      <c r="D142" s="18"/>
      <c r="E142" s="1"/>
    </row>
    <row r="143" spans="2:5">
      <c r="B143" s="82"/>
      <c r="C143" s="81"/>
      <c r="D143" s="1">
        <v>0</v>
      </c>
      <c r="E143" s="1"/>
    </row>
    <row r="144" spans="2:5">
      <c r="B144" s="91" t="s">
        <v>19</v>
      </c>
      <c r="C144" s="81"/>
      <c r="D144" s="1">
        <v>0</v>
      </c>
      <c r="E144" s="1"/>
    </row>
    <row r="145" spans="2:5">
      <c r="B145" s="82" t="s">
        <v>75</v>
      </c>
      <c r="C145" s="81"/>
      <c r="D145" s="1">
        <v>593.79</v>
      </c>
      <c r="E145" s="1"/>
    </row>
    <row r="146" spans="2:5">
      <c r="B146" s="82"/>
      <c r="C146" s="81"/>
      <c r="D146" s="1"/>
      <c r="E146" s="1"/>
    </row>
    <row r="147" spans="2:5">
      <c r="B147" s="82"/>
      <c r="C147" s="81"/>
      <c r="D147" s="1">
        <v>0</v>
      </c>
      <c r="E147" s="1"/>
    </row>
    <row r="148" spans="2:5">
      <c r="B148" s="86" t="s">
        <v>20</v>
      </c>
      <c r="C148" s="87"/>
      <c r="D148" s="1">
        <v>0</v>
      </c>
      <c r="E148" s="1"/>
    </row>
    <row r="149" spans="2:5">
      <c r="B149" s="82"/>
      <c r="C149" s="81"/>
      <c r="D149" s="1"/>
      <c r="E149" s="1"/>
    </row>
    <row r="150" spans="2:5">
      <c r="B150" s="82"/>
      <c r="C150" s="81"/>
      <c r="D150" s="18"/>
      <c r="E150" s="1"/>
    </row>
    <row r="151" spans="2:5">
      <c r="B151" s="89" t="s">
        <v>18</v>
      </c>
      <c r="C151" s="81"/>
      <c r="D151" s="3">
        <f>SUM(D138:D150)</f>
        <v>6523.08</v>
      </c>
      <c r="E151" s="1"/>
    </row>
    <row r="152" spans="2:5">
      <c r="B152" s="7"/>
      <c r="C152" s="7"/>
      <c r="D152" s="7"/>
      <c r="E152" s="7"/>
    </row>
    <row r="153" spans="2:5">
      <c r="B153" t="s">
        <v>9</v>
      </c>
    </row>
    <row r="154" spans="2:5">
      <c r="B154" t="s">
        <v>10</v>
      </c>
      <c r="C154" t="s">
        <v>11</v>
      </c>
    </row>
    <row r="157" spans="2:5" ht="15.75">
      <c r="C157" s="4" t="s">
        <v>5</v>
      </c>
    </row>
    <row r="158" spans="2:5" ht="15.75">
      <c r="C158" s="4" t="s">
        <v>6</v>
      </c>
      <c r="D158" s="4"/>
    </row>
    <row r="159" spans="2:5">
      <c r="B159" s="5" t="s">
        <v>7</v>
      </c>
      <c r="C159" s="5"/>
      <c r="D159" s="5"/>
      <c r="E159" s="5"/>
    </row>
    <row r="160" spans="2:5">
      <c r="B160" s="5"/>
      <c r="C160" s="5" t="s">
        <v>52</v>
      </c>
      <c r="D160" s="5"/>
      <c r="E160" s="5"/>
    </row>
    <row r="161" spans="2:5">
      <c r="B161" t="s">
        <v>23</v>
      </c>
      <c r="C161" t="s">
        <v>26</v>
      </c>
      <c r="D161" s="6" t="s">
        <v>27</v>
      </c>
    </row>
    <row r="164" spans="2:5" ht="30">
      <c r="B164" s="1" t="s">
        <v>0</v>
      </c>
      <c r="C164" s="2" t="s">
        <v>1</v>
      </c>
      <c r="D164" s="2" t="s">
        <v>2</v>
      </c>
      <c r="E164" s="2" t="s">
        <v>3</v>
      </c>
    </row>
    <row r="165" spans="2:5">
      <c r="B165" s="3" t="s">
        <v>4</v>
      </c>
      <c r="C165" s="32">
        <v>2232.1799999999998</v>
      </c>
      <c r="D165" s="32">
        <v>1567.61</v>
      </c>
      <c r="E165" s="1"/>
    </row>
    <row r="166" spans="2:5">
      <c r="B166" s="79" t="s">
        <v>8</v>
      </c>
      <c r="C166" s="80"/>
      <c r="D166" s="81"/>
      <c r="E166" s="1">
        <f>C165-E165</f>
        <v>2232.1799999999998</v>
      </c>
    </row>
    <row r="168" spans="2:5" ht="30">
      <c r="B168" s="90" t="s">
        <v>14</v>
      </c>
      <c r="C168" s="81"/>
      <c r="D168" s="8" t="s">
        <v>17</v>
      </c>
      <c r="E168" s="3"/>
    </row>
    <row r="169" spans="2:5">
      <c r="B169" s="90" t="s">
        <v>15</v>
      </c>
      <c r="C169" s="81"/>
      <c r="D169" s="1">
        <v>0</v>
      </c>
      <c r="E169" s="1"/>
    </row>
    <row r="170" spans="2:5" ht="15.75">
      <c r="B170" s="82"/>
      <c r="C170" s="81"/>
      <c r="D170" s="13"/>
      <c r="E170" s="1"/>
    </row>
    <row r="171" spans="2:5">
      <c r="B171" s="82"/>
      <c r="C171" s="81"/>
      <c r="D171" s="1">
        <v>0</v>
      </c>
      <c r="E171" s="1"/>
    </row>
    <row r="172" spans="2:5">
      <c r="B172" s="90" t="s">
        <v>16</v>
      </c>
      <c r="C172" s="81"/>
      <c r="D172" s="1">
        <v>0</v>
      </c>
      <c r="E172" s="1"/>
    </row>
    <row r="173" spans="2:5">
      <c r="B173" s="82"/>
      <c r="C173" s="81"/>
      <c r="D173" s="1">
        <v>0</v>
      </c>
      <c r="E173" s="1"/>
    </row>
    <row r="174" spans="2:5">
      <c r="B174" s="82"/>
      <c r="C174" s="81"/>
      <c r="D174" s="1">
        <v>0</v>
      </c>
      <c r="E174" s="1"/>
    </row>
    <row r="175" spans="2:5">
      <c r="B175" s="91" t="s">
        <v>19</v>
      </c>
      <c r="C175" s="81"/>
      <c r="D175" s="1">
        <v>0</v>
      </c>
      <c r="E175" s="1"/>
    </row>
    <row r="176" spans="2:5" ht="19.149999999999999" customHeight="1">
      <c r="B176" s="82"/>
      <c r="C176" s="81"/>
      <c r="D176" s="1"/>
      <c r="E176" s="1"/>
    </row>
    <row r="177" spans="2:5" ht="15.75">
      <c r="B177" s="82"/>
      <c r="C177" s="81"/>
      <c r="D177" s="19"/>
      <c r="E177" s="1"/>
    </row>
    <row r="178" spans="2:5">
      <c r="B178" s="82"/>
      <c r="C178" s="81"/>
      <c r="D178" s="1">
        <v>0</v>
      </c>
      <c r="E178" s="1"/>
    </row>
    <row r="179" spans="2:5">
      <c r="B179" s="86" t="s">
        <v>20</v>
      </c>
      <c r="C179" s="87"/>
      <c r="D179" s="1">
        <v>0</v>
      </c>
      <c r="E179" s="1"/>
    </row>
    <row r="180" spans="2:5">
      <c r="B180" s="82"/>
      <c r="C180" s="81"/>
      <c r="D180" s="1"/>
      <c r="E180" s="1"/>
    </row>
    <row r="181" spans="2:5">
      <c r="B181" s="82"/>
      <c r="C181" s="81"/>
      <c r="D181" s="1">
        <v>0</v>
      </c>
      <c r="E181" s="1"/>
    </row>
    <row r="182" spans="2:5">
      <c r="B182" s="89" t="s">
        <v>18</v>
      </c>
      <c r="C182" s="81"/>
      <c r="D182" s="3">
        <f>SUM(D169:D181)</f>
        <v>0</v>
      </c>
      <c r="E182" s="1"/>
    </row>
    <row r="183" spans="2:5">
      <c r="B183" s="7"/>
      <c r="C183" s="7"/>
      <c r="D183" s="7"/>
      <c r="E183" s="7"/>
    </row>
    <row r="184" spans="2:5">
      <c r="B184" t="s">
        <v>9</v>
      </c>
    </row>
    <row r="185" spans="2:5">
      <c r="B185" t="s">
        <v>10</v>
      </c>
      <c r="C185" t="s">
        <v>11</v>
      </c>
    </row>
    <row r="188" spans="2:5" ht="15.75">
      <c r="C188" s="4" t="s">
        <v>5</v>
      </c>
    </row>
    <row r="189" spans="2:5" ht="15.75">
      <c r="C189" s="4" t="s">
        <v>6</v>
      </c>
      <c r="D189" s="4"/>
    </row>
    <row r="190" spans="2:5">
      <c r="B190" s="5" t="s">
        <v>7</v>
      </c>
      <c r="C190" s="5"/>
      <c r="D190" s="5"/>
      <c r="E190" s="5"/>
    </row>
    <row r="191" spans="2:5">
      <c r="B191" s="5"/>
      <c r="C191" s="5" t="s">
        <v>52</v>
      </c>
      <c r="D191" s="5"/>
      <c r="E191" s="5"/>
    </row>
    <row r="192" spans="2:5">
      <c r="B192" t="s">
        <v>23</v>
      </c>
      <c r="C192" t="s">
        <v>26</v>
      </c>
      <c r="D192" s="6">
        <v>5</v>
      </c>
    </row>
    <row r="195" spans="2:5" ht="30">
      <c r="B195" s="1" t="s">
        <v>0</v>
      </c>
      <c r="C195" s="2" t="s">
        <v>1</v>
      </c>
      <c r="D195" s="2" t="s">
        <v>2</v>
      </c>
      <c r="E195" s="2" t="s">
        <v>3</v>
      </c>
    </row>
    <row r="196" spans="2:5">
      <c r="B196" s="3" t="s">
        <v>4</v>
      </c>
      <c r="C196" s="32">
        <v>25804.14</v>
      </c>
      <c r="D196" s="32">
        <v>24165.87</v>
      </c>
      <c r="E196" s="1"/>
    </row>
    <row r="197" spans="2:5">
      <c r="B197" s="79" t="s">
        <v>8</v>
      </c>
      <c r="C197" s="80"/>
      <c r="D197" s="81"/>
      <c r="E197" s="1">
        <f>C196-E196</f>
        <v>25804.14</v>
      </c>
    </row>
    <row r="199" spans="2:5" ht="30">
      <c r="B199" s="90" t="s">
        <v>14</v>
      </c>
      <c r="C199" s="81"/>
      <c r="D199" s="8" t="s">
        <v>17</v>
      </c>
      <c r="E199" s="3"/>
    </row>
    <row r="200" spans="2:5">
      <c r="B200" s="90" t="s">
        <v>15</v>
      </c>
      <c r="C200" s="81"/>
      <c r="D200" s="1">
        <v>0</v>
      </c>
      <c r="E200" s="1"/>
    </row>
    <row r="201" spans="2:5">
      <c r="B201" s="82"/>
      <c r="C201" s="81"/>
      <c r="D201" s="1">
        <v>0</v>
      </c>
      <c r="E201" s="1"/>
    </row>
    <row r="202" spans="2:5">
      <c r="B202" s="82"/>
      <c r="C202" s="81"/>
      <c r="D202" s="1">
        <v>0</v>
      </c>
      <c r="E202" s="1"/>
    </row>
    <row r="203" spans="2:5">
      <c r="B203" s="90" t="s">
        <v>16</v>
      </c>
      <c r="C203" s="81"/>
      <c r="D203" s="1">
        <v>0</v>
      </c>
      <c r="E203" s="1"/>
    </row>
    <row r="204" spans="2:5">
      <c r="B204" s="82"/>
      <c r="C204" s="81"/>
      <c r="D204" s="12"/>
      <c r="E204" s="1"/>
    </row>
    <row r="205" spans="2:5">
      <c r="B205" s="82"/>
      <c r="C205" s="81"/>
      <c r="D205" s="1">
        <v>0</v>
      </c>
      <c r="E205" s="1"/>
    </row>
    <row r="206" spans="2:5">
      <c r="B206" s="91" t="s">
        <v>19</v>
      </c>
      <c r="C206" s="81"/>
      <c r="D206" s="1">
        <v>0</v>
      </c>
      <c r="E206" s="1"/>
    </row>
    <row r="207" spans="2:5">
      <c r="B207" s="82"/>
      <c r="C207" s="81"/>
      <c r="D207" s="12"/>
      <c r="E207" s="1"/>
    </row>
    <row r="208" spans="2:5">
      <c r="B208" s="82"/>
      <c r="C208" s="81"/>
      <c r="D208" s="1"/>
      <c r="E208" s="1"/>
    </row>
    <row r="209" spans="2:5">
      <c r="B209" s="82"/>
      <c r="C209" s="81"/>
      <c r="D209" s="1">
        <v>0</v>
      </c>
      <c r="E209" s="1"/>
    </row>
    <row r="210" spans="2:5">
      <c r="B210" s="86" t="s">
        <v>20</v>
      </c>
      <c r="C210" s="87"/>
      <c r="D210" s="1">
        <v>0</v>
      </c>
      <c r="E210" s="1"/>
    </row>
    <row r="211" spans="2:5">
      <c r="B211" s="82"/>
      <c r="C211" s="81"/>
      <c r="D211" s="1"/>
      <c r="E211" s="1"/>
    </row>
    <row r="212" spans="2:5">
      <c r="B212" s="82"/>
      <c r="C212" s="81"/>
      <c r="D212" s="1">
        <v>0</v>
      </c>
      <c r="E212" s="1"/>
    </row>
    <row r="213" spans="2:5">
      <c r="B213" s="89" t="s">
        <v>18</v>
      </c>
      <c r="C213" s="81"/>
      <c r="D213" s="3">
        <f>SUM(D200:D212)</f>
        <v>0</v>
      </c>
      <c r="E213" s="1"/>
    </row>
    <row r="214" spans="2:5">
      <c r="B214" s="7"/>
      <c r="C214" s="7"/>
      <c r="D214" s="7"/>
      <c r="E214" s="7"/>
    </row>
    <row r="215" spans="2:5">
      <c r="B215" t="s">
        <v>9</v>
      </c>
    </row>
    <row r="216" spans="2:5">
      <c r="B216" t="s">
        <v>10</v>
      </c>
      <c r="C216" t="s">
        <v>11</v>
      </c>
    </row>
    <row r="219" spans="2:5" ht="15.75">
      <c r="C219" s="4" t="s">
        <v>5</v>
      </c>
    </row>
    <row r="220" spans="2:5" ht="15.75">
      <c r="C220" s="4" t="s">
        <v>6</v>
      </c>
      <c r="D220" s="4"/>
    </row>
    <row r="221" spans="2:5">
      <c r="B221" s="5" t="s">
        <v>7</v>
      </c>
      <c r="C221" s="5"/>
      <c r="D221" s="5"/>
      <c r="E221" s="5"/>
    </row>
    <row r="222" spans="2:5">
      <c r="B222" s="5"/>
      <c r="C222" s="5" t="s">
        <v>52</v>
      </c>
      <c r="D222" s="5"/>
      <c r="E222" s="5"/>
    </row>
    <row r="223" spans="2:5">
      <c r="B223" t="s">
        <v>23</v>
      </c>
      <c r="C223" t="s">
        <v>26</v>
      </c>
      <c r="D223" s="6">
        <v>6</v>
      </c>
    </row>
    <row r="226" spans="2:5" ht="30">
      <c r="B226" s="1" t="s">
        <v>0</v>
      </c>
      <c r="C226" s="2" t="s">
        <v>1</v>
      </c>
      <c r="D226" s="2" t="s">
        <v>2</v>
      </c>
      <c r="E226" s="2" t="s">
        <v>3</v>
      </c>
    </row>
    <row r="227" spans="2:5">
      <c r="B227" s="3" t="s">
        <v>4</v>
      </c>
      <c r="C227" s="32">
        <v>222964.96</v>
      </c>
      <c r="D227" s="32">
        <v>221496.25</v>
      </c>
      <c r="E227" s="1">
        <v>149334.80000000002</v>
      </c>
    </row>
    <row r="228" spans="2:5">
      <c r="B228" s="79" t="s">
        <v>8</v>
      </c>
      <c r="C228" s="80"/>
      <c r="D228" s="81"/>
      <c r="E228" s="1">
        <f>C227-E227</f>
        <v>73630.159999999974</v>
      </c>
    </row>
    <row r="230" spans="2:5" ht="30">
      <c r="B230" s="90" t="s">
        <v>14</v>
      </c>
      <c r="C230" s="81"/>
      <c r="D230" s="8" t="s">
        <v>17</v>
      </c>
      <c r="E230" s="3"/>
    </row>
    <row r="231" spans="2:5">
      <c r="B231" s="90" t="s">
        <v>15</v>
      </c>
      <c r="C231" s="81"/>
      <c r="D231" s="1">
        <v>0</v>
      </c>
      <c r="E231" s="1"/>
    </row>
    <row r="232" spans="2:5">
      <c r="B232" s="82" t="s">
        <v>80</v>
      </c>
      <c r="C232" s="81"/>
      <c r="D232" s="37">
        <v>26291</v>
      </c>
      <c r="E232" s="1"/>
    </row>
    <row r="233" spans="2:5" ht="13.5" customHeight="1">
      <c r="B233" s="82" t="s">
        <v>81</v>
      </c>
      <c r="C233" s="81"/>
      <c r="D233" s="40">
        <v>1119.69</v>
      </c>
      <c r="E233" s="1"/>
    </row>
    <row r="234" spans="2:5" ht="13.5" customHeight="1">
      <c r="B234" s="102" t="s">
        <v>82</v>
      </c>
      <c r="C234" s="100"/>
      <c r="D234" s="40">
        <v>590.73</v>
      </c>
      <c r="E234" s="1"/>
    </row>
    <row r="235" spans="2:5">
      <c r="B235" s="102" t="s">
        <v>83</v>
      </c>
      <c r="C235" s="100"/>
      <c r="D235" s="18">
        <v>21396.04</v>
      </c>
      <c r="E235" s="1"/>
    </row>
    <row r="236" spans="2:5">
      <c r="B236" s="90" t="s">
        <v>16</v>
      </c>
      <c r="C236" s="81"/>
      <c r="D236" s="1">
        <v>0</v>
      </c>
      <c r="E236" s="1"/>
    </row>
    <row r="237" spans="2:5">
      <c r="B237" s="105" t="s">
        <v>84</v>
      </c>
      <c r="C237" s="100"/>
      <c r="D237" s="15">
        <v>8801</v>
      </c>
      <c r="E237" s="1"/>
    </row>
    <row r="238" spans="2:5">
      <c r="B238" s="106" t="s">
        <v>85</v>
      </c>
      <c r="C238" s="100"/>
      <c r="D238" s="37">
        <v>45000</v>
      </c>
      <c r="E238" s="1"/>
    </row>
    <row r="239" spans="2:5">
      <c r="B239" s="91" t="s">
        <v>19</v>
      </c>
      <c r="C239" s="81"/>
      <c r="D239" s="1">
        <v>0</v>
      </c>
      <c r="E239" s="1"/>
    </row>
    <row r="240" spans="2:5" ht="28.9" customHeight="1">
      <c r="B240" s="107" t="s">
        <v>77</v>
      </c>
      <c r="C240" s="104"/>
      <c r="D240" s="1">
        <v>1350.04</v>
      </c>
      <c r="E240" s="1"/>
    </row>
    <row r="241" spans="2:5">
      <c r="B241" s="108" t="s">
        <v>78</v>
      </c>
      <c r="C241" s="100"/>
      <c r="D241" s="1">
        <v>14256.28</v>
      </c>
      <c r="E241" s="1"/>
    </row>
    <row r="242" spans="2:5">
      <c r="B242" s="107" t="s">
        <v>48</v>
      </c>
      <c r="C242" s="104"/>
      <c r="D242" s="1">
        <v>191.43</v>
      </c>
      <c r="E242" s="1"/>
    </row>
    <row r="243" spans="2:5" ht="27.75" customHeight="1">
      <c r="B243" s="102" t="s">
        <v>79</v>
      </c>
      <c r="C243" s="100"/>
      <c r="D243" s="1">
        <v>30338.59</v>
      </c>
      <c r="E243" s="1"/>
    </row>
    <row r="244" spans="2:5">
      <c r="B244" s="86" t="s">
        <v>20</v>
      </c>
      <c r="C244" s="87"/>
      <c r="D244" s="1">
        <v>0</v>
      </c>
      <c r="E244" s="1"/>
    </row>
    <row r="245" spans="2:5">
      <c r="B245" s="82"/>
      <c r="C245" s="81"/>
      <c r="D245" s="1"/>
      <c r="E245" s="1"/>
    </row>
    <row r="246" spans="2:5">
      <c r="B246" s="82"/>
      <c r="C246" s="81"/>
      <c r="D246" s="1">
        <v>0</v>
      </c>
      <c r="E246" s="1"/>
    </row>
    <row r="247" spans="2:5">
      <c r="B247" s="89" t="s">
        <v>18</v>
      </c>
      <c r="C247" s="81"/>
      <c r="D247" s="3">
        <f>SUM(D231:D246)</f>
        <v>149334.79999999999</v>
      </c>
      <c r="E247" s="1"/>
    </row>
    <row r="248" spans="2:5">
      <c r="B248" s="7"/>
      <c r="C248" s="7"/>
      <c r="D248" s="7"/>
      <c r="E248" s="7"/>
    </row>
    <row r="249" spans="2:5">
      <c r="B249" t="s">
        <v>9</v>
      </c>
    </row>
    <row r="250" spans="2:5">
      <c r="B250" t="s">
        <v>10</v>
      </c>
      <c r="C250" t="s">
        <v>11</v>
      </c>
    </row>
    <row r="253" spans="2:5" ht="15.75">
      <c r="C253" s="4" t="s">
        <v>5</v>
      </c>
    </row>
    <row r="254" spans="2:5" ht="15.75">
      <c r="C254" s="4" t="s">
        <v>6</v>
      </c>
      <c r="D254" s="4"/>
    </row>
    <row r="255" spans="2:5">
      <c r="B255" s="5" t="s">
        <v>7</v>
      </c>
      <c r="C255" s="5"/>
      <c r="D255" s="5"/>
      <c r="E255" s="5"/>
    </row>
    <row r="256" spans="2:5">
      <c r="B256" s="5"/>
      <c r="C256" s="5" t="s">
        <v>52</v>
      </c>
      <c r="D256" s="5"/>
      <c r="E256" s="5"/>
    </row>
    <row r="257" spans="2:5">
      <c r="B257" t="s">
        <v>23</v>
      </c>
      <c r="C257" t="s">
        <v>26</v>
      </c>
      <c r="D257" s="6">
        <v>7</v>
      </c>
    </row>
    <row r="260" spans="2:5" ht="30">
      <c r="B260" s="1" t="s">
        <v>0</v>
      </c>
      <c r="C260" s="2" t="s">
        <v>1</v>
      </c>
      <c r="D260" s="2" t="s">
        <v>2</v>
      </c>
      <c r="E260" s="2" t="s">
        <v>3</v>
      </c>
    </row>
    <row r="261" spans="2:5">
      <c r="B261" s="3" t="s">
        <v>4</v>
      </c>
      <c r="C261" s="32">
        <v>30793.8</v>
      </c>
      <c r="D261" s="32">
        <v>29393.64</v>
      </c>
      <c r="E261" s="1">
        <v>3304.4400000000005</v>
      </c>
    </row>
    <row r="262" spans="2:5">
      <c r="B262" s="79" t="s">
        <v>8</v>
      </c>
      <c r="C262" s="80"/>
      <c r="D262" s="81"/>
      <c r="E262" s="1">
        <f>C261-E261</f>
        <v>27489.360000000001</v>
      </c>
    </row>
    <row r="264" spans="2:5" ht="30">
      <c r="B264" s="90" t="s">
        <v>14</v>
      </c>
      <c r="C264" s="81"/>
      <c r="D264" s="8" t="s">
        <v>17</v>
      </c>
      <c r="E264" s="3"/>
    </row>
    <row r="265" spans="2:5">
      <c r="B265" s="90" t="s">
        <v>15</v>
      </c>
      <c r="C265" s="81"/>
      <c r="D265" s="1">
        <v>0</v>
      </c>
      <c r="E265" s="1"/>
    </row>
    <row r="266" spans="2:5">
      <c r="B266" s="82"/>
      <c r="C266" s="81"/>
      <c r="D266" s="15"/>
      <c r="E266" s="1"/>
    </row>
    <row r="267" spans="2:5">
      <c r="B267" s="82"/>
      <c r="C267" s="81"/>
      <c r="D267" s="1">
        <v>0</v>
      </c>
      <c r="E267" s="1"/>
    </row>
    <row r="268" spans="2:5">
      <c r="B268" s="90" t="s">
        <v>16</v>
      </c>
      <c r="C268" s="81"/>
      <c r="D268" s="1">
        <v>0</v>
      </c>
      <c r="E268" s="1"/>
    </row>
    <row r="269" spans="2:5">
      <c r="B269" s="82" t="s">
        <v>87</v>
      </c>
      <c r="C269" s="81"/>
      <c r="D269" s="18">
        <v>2981.34</v>
      </c>
      <c r="E269" s="1"/>
    </row>
    <row r="270" spans="2:5" ht="28.9" customHeight="1">
      <c r="B270" s="82"/>
      <c r="C270" s="81"/>
      <c r="D270" s="1"/>
      <c r="E270" s="1"/>
    </row>
    <row r="271" spans="2:5">
      <c r="B271" s="82"/>
      <c r="C271" s="81"/>
      <c r="D271" s="12"/>
      <c r="E271" s="1"/>
    </row>
    <row r="272" spans="2:5">
      <c r="B272" s="91" t="s">
        <v>19</v>
      </c>
      <c r="C272" s="81"/>
      <c r="D272" s="1">
        <v>0</v>
      </c>
      <c r="E272" s="1"/>
    </row>
    <row r="273" spans="2:5">
      <c r="B273" s="82" t="s">
        <v>86</v>
      </c>
      <c r="C273" s="81"/>
      <c r="D273" s="1">
        <v>323.10000000000002</v>
      </c>
      <c r="E273" s="1"/>
    </row>
    <row r="274" spans="2:5">
      <c r="B274" s="82"/>
      <c r="C274" s="81"/>
      <c r="D274" s="1"/>
      <c r="E274" s="1"/>
    </row>
    <row r="275" spans="2:5">
      <c r="B275" s="82"/>
      <c r="C275" s="81"/>
      <c r="D275" s="1">
        <v>0</v>
      </c>
      <c r="E275" s="1"/>
    </row>
    <row r="276" spans="2:5">
      <c r="B276" s="86" t="s">
        <v>20</v>
      </c>
      <c r="C276" s="87"/>
      <c r="D276" s="1">
        <v>0</v>
      </c>
      <c r="E276" s="1"/>
    </row>
    <row r="277" spans="2:5">
      <c r="B277" s="82"/>
      <c r="C277" s="81"/>
      <c r="D277" s="1"/>
      <c r="E277" s="1"/>
    </row>
    <row r="278" spans="2:5">
      <c r="B278" s="82"/>
      <c r="C278" s="81"/>
      <c r="D278" s="1">
        <v>0</v>
      </c>
      <c r="E278" s="1"/>
    </row>
    <row r="279" spans="2:5">
      <c r="B279" s="89" t="s">
        <v>18</v>
      </c>
      <c r="C279" s="81"/>
      <c r="D279" s="3">
        <f>SUM(D265:D278)</f>
        <v>3304.44</v>
      </c>
      <c r="E279" s="1"/>
    </row>
    <row r="280" spans="2:5">
      <c r="B280" s="7"/>
      <c r="C280" s="7"/>
      <c r="D280" s="7"/>
      <c r="E280" s="7"/>
    </row>
    <row r="281" spans="2:5">
      <c r="B281" t="s">
        <v>9</v>
      </c>
    </row>
    <row r="282" spans="2:5">
      <c r="B282" t="s">
        <v>10</v>
      </c>
      <c r="C282" t="s">
        <v>11</v>
      </c>
    </row>
    <row r="285" spans="2:5" ht="15.75">
      <c r="C285" s="4" t="s">
        <v>5</v>
      </c>
    </row>
    <row r="286" spans="2:5" ht="15.75">
      <c r="C286" s="4" t="s">
        <v>6</v>
      </c>
      <c r="D286" s="4"/>
    </row>
    <row r="287" spans="2:5">
      <c r="B287" s="5" t="s">
        <v>7</v>
      </c>
      <c r="C287" s="5"/>
      <c r="D287" s="5"/>
      <c r="E287" s="5"/>
    </row>
    <row r="288" spans="2:5">
      <c r="B288" s="5"/>
      <c r="C288" s="5" t="s">
        <v>52</v>
      </c>
      <c r="D288" s="5"/>
      <c r="E288" s="5"/>
    </row>
    <row r="289" spans="2:5">
      <c r="B289" t="s">
        <v>23</v>
      </c>
      <c r="C289" t="s">
        <v>26</v>
      </c>
      <c r="D289" s="6">
        <v>9</v>
      </c>
    </row>
    <row r="292" spans="2:5" ht="30">
      <c r="B292" s="1" t="s">
        <v>0</v>
      </c>
      <c r="C292" s="2" t="s">
        <v>1</v>
      </c>
      <c r="D292" s="2" t="s">
        <v>2</v>
      </c>
      <c r="E292" s="2" t="s">
        <v>3</v>
      </c>
    </row>
    <row r="293" spans="2:5">
      <c r="B293" s="3" t="s">
        <v>4</v>
      </c>
      <c r="C293" s="32">
        <v>101193.60000000001</v>
      </c>
      <c r="D293" s="32">
        <f>87918.21+3664.08</f>
        <v>91582.290000000008</v>
      </c>
      <c r="E293" s="1">
        <v>153509.71</v>
      </c>
    </row>
    <row r="294" spans="2:5">
      <c r="B294" s="79" t="s">
        <v>8</v>
      </c>
      <c r="C294" s="80"/>
      <c r="D294" s="81"/>
      <c r="E294" s="1">
        <f>C293-E293</f>
        <v>-52316.109999999986</v>
      </c>
    </row>
    <row r="296" spans="2:5" ht="30">
      <c r="B296" s="90" t="s">
        <v>14</v>
      </c>
      <c r="C296" s="81"/>
      <c r="D296" s="8" t="s">
        <v>17</v>
      </c>
      <c r="E296" s="3"/>
    </row>
    <row r="297" spans="2:5">
      <c r="B297" s="90" t="s">
        <v>15</v>
      </c>
      <c r="C297" s="81"/>
      <c r="D297" s="1">
        <v>0</v>
      </c>
      <c r="E297" s="1"/>
    </row>
    <row r="298" spans="2:5">
      <c r="B298" s="82" t="s">
        <v>88</v>
      </c>
      <c r="C298" s="81"/>
      <c r="D298" s="1">
        <v>137861</v>
      </c>
      <c r="E298" s="1"/>
    </row>
    <row r="299" spans="2:5">
      <c r="B299" s="82" t="s">
        <v>89</v>
      </c>
      <c r="C299" s="81"/>
      <c r="D299" s="1">
        <v>4043.78</v>
      </c>
      <c r="E299" s="1"/>
    </row>
    <row r="300" spans="2:5">
      <c r="B300" s="90" t="s">
        <v>16</v>
      </c>
      <c r="C300" s="81"/>
      <c r="D300" s="1">
        <v>0</v>
      </c>
      <c r="E300" s="1"/>
    </row>
    <row r="301" spans="2:5">
      <c r="B301" s="82" t="s">
        <v>50</v>
      </c>
      <c r="C301" s="98"/>
      <c r="D301" s="12">
        <v>7525.51</v>
      </c>
      <c r="E301" s="1"/>
    </row>
    <row r="302" spans="2:5" ht="27.6" customHeight="1">
      <c r="B302" s="82" t="s">
        <v>90</v>
      </c>
      <c r="C302" s="98"/>
      <c r="D302" s="12">
        <v>3958.59</v>
      </c>
      <c r="E302" s="1"/>
    </row>
    <row r="303" spans="2:5">
      <c r="B303" s="91" t="s">
        <v>19</v>
      </c>
      <c r="C303" s="81"/>
      <c r="D303" s="1"/>
      <c r="E303" s="1"/>
    </row>
    <row r="304" spans="2:5" ht="15.75">
      <c r="B304" s="82" t="s">
        <v>49</v>
      </c>
      <c r="C304" s="81"/>
      <c r="D304" s="17">
        <v>120.83</v>
      </c>
      <c r="E304" s="1"/>
    </row>
    <row r="305" spans="2:5" ht="15.75">
      <c r="B305" s="82"/>
      <c r="C305" s="81"/>
      <c r="D305" s="17"/>
      <c r="E305" s="1"/>
    </row>
    <row r="306" spans="2:5">
      <c r="B306" s="82"/>
      <c r="C306" s="81"/>
      <c r="D306" s="1">
        <v>0</v>
      </c>
      <c r="E306" s="1"/>
    </row>
    <row r="307" spans="2:5">
      <c r="B307" s="86" t="s">
        <v>20</v>
      </c>
      <c r="C307" s="87"/>
      <c r="D307" s="1">
        <v>0</v>
      </c>
      <c r="E307" s="1"/>
    </row>
    <row r="308" spans="2:5">
      <c r="B308" s="82"/>
      <c r="C308" s="81"/>
      <c r="D308" s="1"/>
      <c r="E308" s="1"/>
    </row>
    <row r="309" spans="2:5">
      <c r="B309" s="82"/>
      <c r="C309" s="81"/>
      <c r="D309" s="1"/>
      <c r="E309" s="1"/>
    </row>
    <row r="310" spans="2:5">
      <c r="B310" s="89" t="s">
        <v>18</v>
      </c>
      <c r="C310" s="81"/>
      <c r="D310" s="3">
        <f>SUM(D297:D309)</f>
        <v>153509.71</v>
      </c>
      <c r="E310" s="1"/>
    </row>
    <row r="311" spans="2:5">
      <c r="B311" s="7"/>
      <c r="C311" s="7"/>
      <c r="D311" s="7"/>
      <c r="E311" s="7"/>
    </row>
    <row r="312" spans="2:5">
      <c r="B312" t="s">
        <v>9</v>
      </c>
    </row>
    <row r="313" spans="2:5">
      <c r="B313" t="s">
        <v>10</v>
      </c>
      <c r="C313" t="s">
        <v>11</v>
      </c>
    </row>
    <row r="316" spans="2:5" ht="15.75">
      <c r="C316" s="4" t="s">
        <v>5</v>
      </c>
    </row>
    <row r="317" spans="2:5" ht="15.75">
      <c r="C317" s="4" t="s">
        <v>6</v>
      </c>
      <c r="D317" s="4"/>
    </row>
    <row r="318" spans="2:5">
      <c r="B318" s="5" t="s">
        <v>7</v>
      </c>
      <c r="C318" s="5"/>
      <c r="D318" s="5"/>
      <c r="E318" s="5"/>
    </row>
    <row r="319" spans="2:5">
      <c r="B319" s="5"/>
      <c r="C319" s="5" t="s">
        <v>52</v>
      </c>
      <c r="D319" s="5"/>
      <c r="E319" s="5"/>
    </row>
    <row r="320" spans="2:5">
      <c r="B320" t="s">
        <v>23</v>
      </c>
      <c r="C320" t="s">
        <v>26</v>
      </c>
      <c r="D320" s="6">
        <v>18</v>
      </c>
    </row>
    <row r="323" spans="2:5" ht="30">
      <c r="B323" s="1" t="s">
        <v>0</v>
      </c>
      <c r="C323" s="2" t="s">
        <v>1</v>
      </c>
      <c r="D323" s="2" t="s">
        <v>2</v>
      </c>
      <c r="E323" s="2" t="s">
        <v>3</v>
      </c>
    </row>
    <row r="324" spans="2:5">
      <c r="B324" s="3" t="s">
        <v>4</v>
      </c>
      <c r="C324" s="32">
        <v>33943.199999999997</v>
      </c>
      <c r="D324" s="32">
        <v>33717.339999999997</v>
      </c>
      <c r="E324" s="1">
        <v>26795.305</v>
      </c>
    </row>
    <row r="325" spans="2:5">
      <c r="B325" s="79" t="s">
        <v>8</v>
      </c>
      <c r="C325" s="80"/>
      <c r="D325" s="81"/>
      <c r="E325" s="1">
        <f>C324-E324</f>
        <v>7147.8949999999968</v>
      </c>
    </row>
    <row r="327" spans="2:5" ht="30">
      <c r="B327" s="90" t="s">
        <v>14</v>
      </c>
      <c r="C327" s="81"/>
      <c r="D327" s="8" t="s">
        <v>17</v>
      </c>
      <c r="E327" s="3"/>
    </row>
    <row r="328" spans="2:5">
      <c r="B328" s="90" t="s">
        <v>15</v>
      </c>
      <c r="C328" s="81"/>
      <c r="D328" s="1">
        <v>0</v>
      </c>
      <c r="E328" s="1"/>
    </row>
    <row r="329" spans="2:5" ht="15.75">
      <c r="B329" s="82"/>
      <c r="C329" s="81"/>
      <c r="D329" s="21"/>
      <c r="E329" s="1"/>
    </row>
    <row r="330" spans="2:5" ht="15.75">
      <c r="B330" s="82"/>
      <c r="C330" s="81"/>
      <c r="D330" s="17"/>
      <c r="E330" s="1"/>
    </row>
    <row r="331" spans="2:5">
      <c r="B331" s="90" t="s">
        <v>16</v>
      </c>
      <c r="C331" s="81"/>
      <c r="D331" s="1">
        <v>0</v>
      </c>
      <c r="E331" s="1"/>
    </row>
    <row r="332" spans="2:5">
      <c r="B332" s="82" t="s">
        <v>92</v>
      </c>
      <c r="C332" s="81"/>
      <c r="D332" s="1">
        <v>24371.85</v>
      </c>
      <c r="E332" s="1"/>
    </row>
    <row r="333" spans="2:5">
      <c r="B333" s="82" t="s">
        <v>93</v>
      </c>
      <c r="C333" s="81"/>
      <c r="D333" s="1">
        <v>1126.675</v>
      </c>
      <c r="E333" s="1"/>
    </row>
    <row r="334" spans="2:5">
      <c r="B334" s="91" t="s">
        <v>19</v>
      </c>
      <c r="C334" s="81"/>
      <c r="D334" s="1">
        <v>0</v>
      </c>
      <c r="E334" s="1"/>
    </row>
    <row r="335" spans="2:5">
      <c r="B335" s="82" t="s">
        <v>91</v>
      </c>
      <c r="C335" s="81"/>
      <c r="D335" s="1">
        <v>1296.78</v>
      </c>
      <c r="E335" s="1"/>
    </row>
    <row r="336" spans="2:5">
      <c r="B336" s="82"/>
      <c r="C336" s="81"/>
      <c r="D336" s="1"/>
      <c r="E336" s="1"/>
    </row>
    <row r="337" spans="2:5">
      <c r="B337" s="82"/>
      <c r="C337" s="81"/>
      <c r="D337" s="1">
        <v>0</v>
      </c>
      <c r="E337" s="1"/>
    </row>
    <row r="338" spans="2:5">
      <c r="B338" s="86" t="s">
        <v>20</v>
      </c>
      <c r="C338" s="87"/>
      <c r="D338" s="1">
        <v>0</v>
      </c>
      <c r="E338" s="1"/>
    </row>
    <row r="339" spans="2:5" ht="15.75">
      <c r="B339" s="82"/>
      <c r="C339" s="81"/>
      <c r="D339" s="19"/>
      <c r="E339" s="1"/>
    </row>
    <row r="340" spans="2:5">
      <c r="B340" s="82"/>
      <c r="C340" s="81"/>
      <c r="D340" s="1">
        <v>0</v>
      </c>
      <c r="E340" s="1"/>
    </row>
    <row r="341" spans="2:5">
      <c r="B341" s="89" t="s">
        <v>18</v>
      </c>
      <c r="C341" s="81"/>
      <c r="D341" s="3">
        <f>SUM(D328:D340)</f>
        <v>26795.304999999997</v>
      </c>
      <c r="E341" s="1"/>
    </row>
    <row r="342" spans="2:5">
      <c r="B342" s="7"/>
      <c r="C342" s="7"/>
      <c r="D342" s="7"/>
      <c r="E342" s="7"/>
    </row>
    <row r="343" spans="2:5">
      <c r="B343" t="s">
        <v>9</v>
      </c>
    </row>
    <row r="344" spans="2:5">
      <c r="B344" t="s">
        <v>10</v>
      </c>
      <c r="C344" t="s">
        <v>11</v>
      </c>
    </row>
  </sheetData>
  <mergeCells count="181">
    <mergeCell ref="B340:C340"/>
    <mergeCell ref="B341:C341"/>
    <mergeCell ref="B334:C334"/>
    <mergeCell ref="B335:C335"/>
    <mergeCell ref="B336:C336"/>
    <mergeCell ref="B337:C337"/>
    <mergeCell ref="B338:C338"/>
    <mergeCell ref="B339:C339"/>
    <mergeCell ref="B328:C328"/>
    <mergeCell ref="B329:C329"/>
    <mergeCell ref="B330:C330"/>
    <mergeCell ref="B331:C331"/>
    <mergeCell ref="B332:C332"/>
    <mergeCell ref="B333:C333"/>
    <mergeCell ref="B327:C327"/>
    <mergeCell ref="B301:C301"/>
    <mergeCell ref="B302:C302"/>
    <mergeCell ref="B303:C303"/>
    <mergeCell ref="B304:C304"/>
    <mergeCell ref="B305:C305"/>
    <mergeCell ref="B306:C306"/>
    <mergeCell ref="B294:D294"/>
    <mergeCell ref="B296:C296"/>
    <mergeCell ref="B297:C297"/>
    <mergeCell ref="B298:C298"/>
    <mergeCell ref="B299:C299"/>
    <mergeCell ref="B300:C300"/>
    <mergeCell ref="B307:C307"/>
    <mergeCell ref="B308:C308"/>
    <mergeCell ref="B309:C309"/>
    <mergeCell ref="B310:C310"/>
    <mergeCell ref="B325:D325"/>
    <mergeCell ref="B274:C274"/>
    <mergeCell ref="B275:C275"/>
    <mergeCell ref="B276:C276"/>
    <mergeCell ref="B277:C277"/>
    <mergeCell ref="B278:C278"/>
    <mergeCell ref="B279:C279"/>
    <mergeCell ref="B267:C267"/>
    <mergeCell ref="B268:C268"/>
    <mergeCell ref="B269:C269"/>
    <mergeCell ref="B270:C270"/>
    <mergeCell ref="B272:C272"/>
    <mergeCell ref="B273:C273"/>
    <mergeCell ref="B246:C246"/>
    <mergeCell ref="B247:C247"/>
    <mergeCell ref="B262:D262"/>
    <mergeCell ref="B264:C264"/>
    <mergeCell ref="B265:C265"/>
    <mergeCell ref="B266:C266"/>
    <mergeCell ref="B271:C271"/>
    <mergeCell ref="B239:C239"/>
    <mergeCell ref="B240:C240"/>
    <mergeCell ref="B241:C241"/>
    <mergeCell ref="B242:C242"/>
    <mergeCell ref="B244:C244"/>
    <mergeCell ref="B245:C245"/>
    <mergeCell ref="B243:C243"/>
    <mergeCell ref="B231:C231"/>
    <mergeCell ref="B232:C232"/>
    <mergeCell ref="B233:C233"/>
    <mergeCell ref="B236:C236"/>
    <mergeCell ref="B237:C237"/>
    <mergeCell ref="B238:C238"/>
    <mergeCell ref="B235:C235"/>
    <mergeCell ref="B210:C210"/>
    <mergeCell ref="B211:C211"/>
    <mergeCell ref="B212:C212"/>
    <mergeCell ref="B213:C213"/>
    <mergeCell ref="B228:D228"/>
    <mergeCell ref="B230:C230"/>
    <mergeCell ref="B234:C234"/>
    <mergeCell ref="B204:C204"/>
    <mergeCell ref="B205:C205"/>
    <mergeCell ref="B206:C206"/>
    <mergeCell ref="B207:C207"/>
    <mergeCell ref="B208:C208"/>
    <mergeCell ref="B209:C209"/>
    <mergeCell ref="B197:D197"/>
    <mergeCell ref="B199:C199"/>
    <mergeCell ref="B200:C200"/>
    <mergeCell ref="B201:C201"/>
    <mergeCell ref="B202:C202"/>
    <mergeCell ref="B203:C203"/>
    <mergeCell ref="B177:C177"/>
    <mergeCell ref="B178:C178"/>
    <mergeCell ref="B179:C179"/>
    <mergeCell ref="B180:C180"/>
    <mergeCell ref="B181:C181"/>
    <mergeCell ref="B182:C182"/>
    <mergeCell ref="B171:C171"/>
    <mergeCell ref="B172:C172"/>
    <mergeCell ref="B173:C173"/>
    <mergeCell ref="B174:C174"/>
    <mergeCell ref="B175:C175"/>
    <mergeCell ref="B176:C176"/>
    <mergeCell ref="B150:C150"/>
    <mergeCell ref="B151:C151"/>
    <mergeCell ref="B166:D166"/>
    <mergeCell ref="B168:C168"/>
    <mergeCell ref="B169:C169"/>
    <mergeCell ref="B170:C170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17:C117"/>
    <mergeCell ref="B118:C118"/>
    <mergeCell ref="B119:C119"/>
    <mergeCell ref="B120:C120"/>
    <mergeCell ref="B135:D135"/>
    <mergeCell ref="B137:C137"/>
    <mergeCell ref="B113:C113"/>
    <mergeCell ref="B114:C114"/>
    <mergeCell ref="B115:C115"/>
    <mergeCell ref="B116:C116"/>
    <mergeCell ref="B103:D103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4:C74"/>
    <mergeCell ref="B75:C75"/>
    <mergeCell ref="B76:C76"/>
    <mergeCell ref="B50:C50"/>
    <mergeCell ref="B51:C51"/>
    <mergeCell ref="B52:C52"/>
    <mergeCell ref="B53:C53"/>
    <mergeCell ref="B54:C54"/>
    <mergeCell ref="B55:C55"/>
    <mergeCell ref="B47:C47"/>
    <mergeCell ref="B48:C48"/>
    <mergeCell ref="B49:C49"/>
    <mergeCell ref="B27:C27"/>
    <mergeCell ref="B41:D41"/>
    <mergeCell ref="B43:C43"/>
    <mergeCell ref="B56:C56"/>
    <mergeCell ref="B57:C57"/>
    <mergeCell ref="B72:D72"/>
    <mergeCell ref="B11:D11"/>
    <mergeCell ref="B13:C13"/>
    <mergeCell ref="B14:C14"/>
    <mergeCell ref="B15:C15"/>
    <mergeCell ref="B16:C16"/>
    <mergeCell ref="B17:C17"/>
    <mergeCell ref="B44:C44"/>
    <mergeCell ref="B45:C45"/>
    <mergeCell ref="B46:C4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E31"/>
  <sheetViews>
    <sheetView workbookViewId="0">
      <selection activeCell="C3" sqref="C3"/>
    </sheetView>
  </sheetViews>
  <sheetFormatPr defaultRowHeight="15"/>
  <cols>
    <col min="2" max="2" width="31.85546875" customWidth="1"/>
    <col min="3" max="3" width="13.140625" customWidth="1"/>
    <col min="4" max="4" width="11.5703125" customWidth="1"/>
    <col min="5" max="5" width="10.85546875" customWidth="1"/>
  </cols>
  <sheetData>
    <row r="3" spans="2:5" ht="15.75">
      <c r="C3" s="4" t="s">
        <v>5</v>
      </c>
    </row>
    <row r="4" spans="2:5" ht="15.75">
      <c r="C4" s="4" t="s">
        <v>6</v>
      </c>
      <c r="D4" s="4"/>
    </row>
    <row r="5" spans="2:5">
      <c r="B5" s="5" t="s">
        <v>7</v>
      </c>
      <c r="C5" s="5"/>
      <c r="D5" s="5"/>
      <c r="E5" s="5"/>
    </row>
    <row r="6" spans="2:5">
      <c r="B6" s="5"/>
      <c r="C6" s="5" t="s">
        <v>52</v>
      </c>
      <c r="D6" s="5"/>
      <c r="E6" s="5"/>
    </row>
    <row r="7" spans="2:5">
      <c r="B7" t="s">
        <v>23</v>
      </c>
      <c r="C7" t="s">
        <v>28</v>
      </c>
      <c r="D7" s="6" t="s">
        <v>29</v>
      </c>
    </row>
    <row r="10" spans="2:5" ht="30">
      <c r="B10" s="1" t="s">
        <v>0</v>
      </c>
      <c r="C10" s="2" t="s">
        <v>1</v>
      </c>
      <c r="D10" s="2" t="s">
        <v>2</v>
      </c>
      <c r="E10" s="2" t="s">
        <v>3</v>
      </c>
    </row>
    <row r="11" spans="2:5">
      <c r="B11" s="3" t="s">
        <v>4</v>
      </c>
      <c r="C11" s="32">
        <v>15344.4</v>
      </c>
      <c r="D11" s="32">
        <v>14327.84</v>
      </c>
      <c r="E11" s="1">
        <v>4460.9199999999983</v>
      </c>
    </row>
    <row r="12" spans="2:5">
      <c r="B12" s="79" t="s">
        <v>8</v>
      </c>
      <c r="C12" s="80"/>
      <c r="D12" s="81"/>
      <c r="E12" s="1">
        <f>C11-E11</f>
        <v>10883.480000000001</v>
      </c>
    </row>
    <row r="14" spans="2:5" ht="30">
      <c r="B14" s="90" t="s">
        <v>14</v>
      </c>
      <c r="C14" s="81"/>
      <c r="D14" s="8" t="s">
        <v>17</v>
      </c>
      <c r="E14" s="3"/>
    </row>
    <row r="15" spans="2:5">
      <c r="B15" s="90" t="s">
        <v>15</v>
      </c>
      <c r="C15" s="81"/>
      <c r="D15" s="1">
        <v>0</v>
      </c>
      <c r="E15" s="1"/>
    </row>
    <row r="16" spans="2:5">
      <c r="B16" s="82"/>
      <c r="C16" s="81"/>
      <c r="D16" s="1">
        <v>0</v>
      </c>
      <c r="E16" s="1"/>
    </row>
    <row r="17" spans="2:5">
      <c r="B17" s="82"/>
      <c r="C17" s="81"/>
      <c r="D17" s="1">
        <v>0</v>
      </c>
      <c r="E17" s="1"/>
    </row>
    <row r="18" spans="2:5">
      <c r="B18" s="90" t="s">
        <v>16</v>
      </c>
      <c r="C18" s="81"/>
      <c r="D18" s="1">
        <v>0</v>
      </c>
      <c r="E18" s="1"/>
    </row>
    <row r="19" spans="2:5">
      <c r="B19" s="82"/>
      <c r="C19" s="81"/>
      <c r="D19" s="1">
        <v>0</v>
      </c>
      <c r="E19" s="1"/>
    </row>
    <row r="20" spans="2:5">
      <c r="B20" s="82"/>
      <c r="C20" s="81"/>
      <c r="D20" s="1">
        <v>0</v>
      </c>
      <c r="E20" s="1"/>
    </row>
    <row r="21" spans="2:5">
      <c r="B21" s="91" t="s">
        <v>19</v>
      </c>
      <c r="C21" s="81"/>
      <c r="D21" s="1">
        <v>0</v>
      </c>
      <c r="E21" s="1"/>
    </row>
    <row r="22" spans="2:5">
      <c r="B22" s="82" t="s">
        <v>94</v>
      </c>
      <c r="C22" s="81"/>
      <c r="D22" s="1">
        <v>4460.92</v>
      </c>
      <c r="E22" s="1"/>
    </row>
    <row r="23" spans="2:5">
      <c r="B23" s="82"/>
      <c r="C23" s="81"/>
      <c r="D23" s="1"/>
      <c r="E23" s="1"/>
    </row>
    <row r="24" spans="2:5">
      <c r="B24" s="82"/>
      <c r="C24" s="81"/>
      <c r="D24" s="1">
        <v>0</v>
      </c>
      <c r="E24" s="1"/>
    </row>
    <row r="25" spans="2:5">
      <c r="B25" s="86" t="s">
        <v>20</v>
      </c>
      <c r="C25" s="87"/>
      <c r="D25" s="1">
        <v>0</v>
      </c>
      <c r="E25" s="1"/>
    </row>
    <row r="26" spans="2:5">
      <c r="B26" s="82"/>
      <c r="C26" s="81"/>
      <c r="D26" s="1"/>
      <c r="E26" s="1"/>
    </row>
    <row r="27" spans="2:5">
      <c r="B27" s="82"/>
      <c r="C27" s="81"/>
      <c r="D27" s="1">
        <v>0</v>
      </c>
      <c r="E27" s="1"/>
    </row>
    <row r="28" spans="2:5">
      <c r="B28" s="89" t="s">
        <v>18</v>
      </c>
      <c r="C28" s="81"/>
      <c r="D28" s="3">
        <f>SUM(D15:D27)</f>
        <v>4460.92</v>
      </c>
      <c r="E28" s="1"/>
    </row>
    <row r="29" spans="2:5">
      <c r="B29" s="7"/>
      <c r="C29" s="7"/>
      <c r="D29" s="7"/>
      <c r="E29" s="7"/>
    </row>
    <row r="30" spans="2:5">
      <c r="B30" t="s">
        <v>9</v>
      </c>
    </row>
    <row r="31" spans="2:5">
      <c r="B31" t="s">
        <v>10</v>
      </c>
      <c r="C31" t="s">
        <v>11</v>
      </c>
    </row>
  </sheetData>
  <mergeCells count="16"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24:C24"/>
    <mergeCell ref="B18:C18"/>
    <mergeCell ref="B12:D12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E285"/>
  <sheetViews>
    <sheetView topLeftCell="A251" workbookViewId="0">
      <selection activeCell="C257" sqref="C257"/>
    </sheetView>
  </sheetViews>
  <sheetFormatPr defaultRowHeight="15"/>
  <cols>
    <col min="2" max="2" width="31.5703125" customWidth="1"/>
    <col min="3" max="3" width="14.28515625" customWidth="1"/>
    <col min="4" max="4" width="14.140625" customWidth="1"/>
    <col min="5" max="5" width="12.5703125" customWidth="1"/>
  </cols>
  <sheetData>
    <row r="3" spans="2:5" ht="15.75">
      <c r="C3" s="4" t="s">
        <v>5</v>
      </c>
    </row>
    <row r="4" spans="2:5" ht="15.75">
      <c r="C4" s="4" t="s">
        <v>6</v>
      </c>
      <c r="D4" s="4"/>
    </row>
    <row r="5" spans="2:5">
      <c r="B5" s="5" t="s">
        <v>7</v>
      </c>
      <c r="C5" s="5"/>
      <c r="D5" s="5"/>
      <c r="E5" s="5"/>
    </row>
    <row r="6" spans="2:5">
      <c r="B6" s="5"/>
      <c r="C6" s="5" t="s">
        <v>52</v>
      </c>
      <c r="D6" s="5"/>
      <c r="E6" s="5"/>
    </row>
    <row r="7" spans="2:5">
      <c r="B7" t="s">
        <v>23</v>
      </c>
      <c r="C7" t="s">
        <v>30</v>
      </c>
      <c r="D7" s="6">
        <v>11</v>
      </c>
    </row>
    <row r="10" spans="2:5" ht="30">
      <c r="B10" s="1" t="s">
        <v>0</v>
      </c>
      <c r="C10" s="2" t="s">
        <v>1</v>
      </c>
      <c r="D10" s="2" t="s">
        <v>2</v>
      </c>
      <c r="E10" s="2" t="s">
        <v>3</v>
      </c>
    </row>
    <row r="11" spans="2:5">
      <c r="B11" s="3" t="s">
        <v>4</v>
      </c>
      <c r="C11" s="32">
        <v>28703.22</v>
      </c>
      <c r="D11" s="32">
        <v>28779.57</v>
      </c>
      <c r="E11" s="1">
        <v>45358.39</v>
      </c>
    </row>
    <row r="12" spans="2:5">
      <c r="B12" s="79" t="s">
        <v>8</v>
      </c>
      <c r="C12" s="80"/>
      <c r="D12" s="81"/>
      <c r="E12" s="1">
        <f>C11-E11</f>
        <v>-16655.169999999998</v>
      </c>
    </row>
    <row r="14" spans="2:5" ht="30">
      <c r="B14" s="90" t="s">
        <v>14</v>
      </c>
      <c r="C14" s="81"/>
      <c r="D14" s="8" t="s">
        <v>17</v>
      </c>
      <c r="E14" s="3"/>
    </row>
    <row r="15" spans="2:5">
      <c r="B15" s="90" t="s">
        <v>15</v>
      </c>
      <c r="C15" s="81"/>
      <c r="D15" s="1">
        <v>0</v>
      </c>
      <c r="E15" s="1"/>
    </row>
    <row r="16" spans="2:5">
      <c r="B16" s="82"/>
      <c r="C16" s="81"/>
      <c r="D16" s="1">
        <v>0</v>
      </c>
      <c r="E16" s="1"/>
    </row>
    <row r="17" spans="2:5">
      <c r="B17" s="82"/>
      <c r="C17" s="81"/>
      <c r="D17" s="1">
        <v>0</v>
      </c>
      <c r="E17" s="1"/>
    </row>
    <row r="18" spans="2:5">
      <c r="B18" s="90" t="s">
        <v>16</v>
      </c>
      <c r="C18" s="81"/>
      <c r="D18" s="1">
        <v>0</v>
      </c>
      <c r="E18" s="1"/>
    </row>
    <row r="19" spans="2:5" ht="15.75">
      <c r="B19" s="82"/>
      <c r="C19" s="81"/>
      <c r="D19" s="17"/>
      <c r="E19" s="1"/>
    </row>
    <row r="20" spans="2:5" ht="15.75">
      <c r="B20" s="82"/>
      <c r="C20" s="81"/>
      <c r="D20" s="19"/>
      <c r="E20" s="1"/>
    </row>
    <row r="21" spans="2:5">
      <c r="B21" s="91" t="s">
        <v>19</v>
      </c>
      <c r="C21" s="81"/>
      <c r="D21" s="1">
        <v>0</v>
      </c>
      <c r="E21" s="1"/>
    </row>
    <row r="22" spans="2:5">
      <c r="B22" s="82" t="s">
        <v>57</v>
      </c>
      <c r="C22" s="81"/>
      <c r="D22" s="40">
        <v>45358.39</v>
      </c>
      <c r="E22" s="1"/>
    </row>
    <row r="23" spans="2:5">
      <c r="B23" s="82"/>
      <c r="C23" s="81"/>
      <c r="D23" s="1"/>
      <c r="E23" s="1"/>
    </row>
    <row r="24" spans="2:5">
      <c r="B24" s="82"/>
      <c r="C24" s="81"/>
      <c r="D24" s="1">
        <v>0</v>
      </c>
      <c r="E24" s="1"/>
    </row>
    <row r="25" spans="2:5">
      <c r="B25" s="86" t="s">
        <v>20</v>
      </c>
      <c r="C25" s="87"/>
      <c r="D25" s="1">
        <v>0</v>
      </c>
      <c r="E25" s="1"/>
    </row>
    <row r="26" spans="2:5" ht="15.75">
      <c r="B26" s="82"/>
      <c r="C26" s="81"/>
      <c r="D26" s="19"/>
      <c r="E26" s="1"/>
    </row>
    <row r="27" spans="2:5">
      <c r="B27" s="82"/>
      <c r="C27" s="81"/>
      <c r="D27" s="1">
        <v>0</v>
      </c>
      <c r="E27" s="1"/>
    </row>
    <row r="28" spans="2:5">
      <c r="B28" s="89" t="s">
        <v>18</v>
      </c>
      <c r="C28" s="81"/>
      <c r="D28" s="3">
        <f>SUM(D15:D27)</f>
        <v>45358.39</v>
      </c>
      <c r="E28" s="1"/>
    </row>
    <row r="29" spans="2:5">
      <c r="B29" s="7"/>
      <c r="C29" s="7"/>
      <c r="D29" s="7"/>
      <c r="E29" s="7"/>
    </row>
    <row r="30" spans="2:5">
      <c r="B30" t="s">
        <v>9</v>
      </c>
    </row>
    <row r="31" spans="2:5">
      <c r="B31" t="s">
        <v>10</v>
      </c>
      <c r="C31" t="s">
        <v>11</v>
      </c>
    </row>
    <row r="34" spans="2:5" ht="15.75">
      <c r="C34" s="4" t="s">
        <v>5</v>
      </c>
    </row>
    <row r="35" spans="2:5" ht="15.75">
      <c r="C35" s="4" t="s">
        <v>6</v>
      </c>
      <c r="D35" s="4"/>
    </row>
    <row r="36" spans="2:5">
      <c r="B36" s="5" t="s">
        <v>7</v>
      </c>
      <c r="C36" s="5"/>
      <c r="D36" s="5"/>
      <c r="E36" s="5"/>
    </row>
    <row r="37" spans="2:5">
      <c r="B37" s="5"/>
      <c r="C37" s="5" t="s">
        <v>52</v>
      </c>
      <c r="D37" s="5"/>
      <c r="E37" s="5"/>
    </row>
    <row r="38" spans="2:5">
      <c r="B38" t="s">
        <v>23</v>
      </c>
      <c r="C38" t="s">
        <v>30</v>
      </c>
      <c r="D38" s="6">
        <v>12</v>
      </c>
    </row>
    <row r="41" spans="2:5" ht="30">
      <c r="B41" s="1" t="s">
        <v>0</v>
      </c>
      <c r="C41" s="2" t="s">
        <v>1</v>
      </c>
      <c r="D41" s="2" t="s">
        <v>2</v>
      </c>
      <c r="E41" s="2" t="s">
        <v>3</v>
      </c>
    </row>
    <row r="42" spans="2:5">
      <c r="B42" s="3" t="s">
        <v>4</v>
      </c>
      <c r="C42" s="32">
        <v>30268.38</v>
      </c>
      <c r="D42" s="32">
        <v>29349.69</v>
      </c>
      <c r="E42" s="1"/>
    </row>
    <row r="43" spans="2:5">
      <c r="B43" s="79" t="s">
        <v>8</v>
      </c>
      <c r="C43" s="80"/>
      <c r="D43" s="81"/>
      <c r="E43" s="1">
        <f>C42-E42</f>
        <v>30268.38</v>
      </c>
    </row>
    <row r="45" spans="2:5" ht="30">
      <c r="B45" s="90" t="s">
        <v>14</v>
      </c>
      <c r="C45" s="81"/>
      <c r="D45" s="8" t="s">
        <v>17</v>
      </c>
      <c r="E45" s="3"/>
    </row>
    <row r="46" spans="2:5">
      <c r="B46" s="90" t="s">
        <v>15</v>
      </c>
      <c r="C46" s="81"/>
      <c r="D46" s="1">
        <v>0</v>
      </c>
      <c r="E46" s="1"/>
    </row>
    <row r="47" spans="2:5">
      <c r="B47" s="82"/>
      <c r="C47" s="81"/>
      <c r="D47" s="1">
        <v>0</v>
      </c>
      <c r="E47" s="1"/>
    </row>
    <row r="48" spans="2:5">
      <c r="B48" s="82"/>
      <c r="C48" s="81"/>
      <c r="D48" s="1">
        <v>0</v>
      </c>
      <c r="E48" s="1"/>
    </row>
    <row r="49" spans="2:5">
      <c r="B49" s="90" t="s">
        <v>16</v>
      </c>
      <c r="C49" s="81"/>
      <c r="D49" s="1">
        <v>0</v>
      </c>
      <c r="E49" s="1"/>
    </row>
    <row r="50" spans="2:5">
      <c r="B50" s="82"/>
      <c r="C50" s="81"/>
      <c r="D50" s="1">
        <v>0</v>
      </c>
      <c r="E50" s="1"/>
    </row>
    <row r="51" spans="2:5">
      <c r="B51" s="82"/>
      <c r="C51" s="81"/>
      <c r="D51" s="1">
        <v>0</v>
      </c>
      <c r="E51" s="1"/>
    </row>
    <row r="52" spans="2:5">
      <c r="B52" s="91" t="s">
        <v>19</v>
      </c>
      <c r="C52" s="81"/>
      <c r="D52" s="1">
        <v>0</v>
      </c>
      <c r="E52" s="1"/>
    </row>
    <row r="53" spans="2:5">
      <c r="B53" s="82"/>
      <c r="C53" s="81"/>
      <c r="D53" s="1">
        <v>0</v>
      </c>
      <c r="E53" s="1"/>
    </row>
    <row r="54" spans="2:5">
      <c r="B54" s="82"/>
      <c r="C54" s="81"/>
      <c r="D54" s="1"/>
      <c r="E54" s="1"/>
    </row>
    <row r="55" spans="2:5">
      <c r="B55" s="82"/>
      <c r="C55" s="81"/>
      <c r="D55" s="1">
        <v>0</v>
      </c>
      <c r="E55" s="1"/>
    </row>
    <row r="56" spans="2:5">
      <c r="B56" s="86" t="s">
        <v>20</v>
      </c>
      <c r="C56" s="87"/>
      <c r="D56" s="1">
        <v>0</v>
      </c>
      <c r="E56" s="1"/>
    </row>
    <row r="57" spans="2:5" ht="15.75">
      <c r="B57" s="82"/>
      <c r="C57" s="81"/>
      <c r="D57" s="19"/>
      <c r="E57" s="1"/>
    </row>
    <row r="58" spans="2:5">
      <c r="B58" s="82"/>
      <c r="C58" s="81"/>
      <c r="D58" s="1">
        <v>0</v>
      </c>
      <c r="E58" s="1"/>
    </row>
    <row r="59" spans="2:5">
      <c r="B59" s="89" t="s">
        <v>18</v>
      </c>
      <c r="C59" s="81"/>
      <c r="D59" s="3">
        <f>SUM(D46:D58)</f>
        <v>0</v>
      </c>
      <c r="E59" s="1"/>
    </row>
    <row r="60" spans="2:5">
      <c r="B60" s="7"/>
      <c r="C60" s="7"/>
      <c r="D60" s="7"/>
      <c r="E60" s="7"/>
    </row>
    <row r="61" spans="2:5">
      <c r="B61" t="s">
        <v>9</v>
      </c>
    </row>
    <row r="62" spans="2:5">
      <c r="B62" t="s">
        <v>10</v>
      </c>
      <c r="C62" t="s">
        <v>11</v>
      </c>
    </row>
    <row r="65" spans="2:5" ht="15.75">
      <c r="C65" s="4" t="s">
        <v>5</v>
      </c>
    </row>
    <row r="66" spans="2:5" ht="15.75">
      <c r="C66" s="4" t="s">
        <v>6</v>
      </c>
      <c r="D66" s="4"/>
    </row>
    <row r="67" spans="2:5">
      <c r="B67" s="5" t="s">
        <v>7</v>
      </c>
      <c r="C67" s="5"/>
      <c r="D67" s="5"/>
      <c r="E67" s="5"/>
    </row>
    <row r="68" spans="2:5">
      <c r="B68" s="5"/>
      <c r="C68" s="5" t="s">
        <v>52</v>
      </c>
      <c r="D68" s="5"/>
      <c r="E68" s="5"/>
    </row>
    <row r="69" spans="2:5">
      <c r="B69" t="s">
        <v>23</v>
      </c>
      <c r="C69" t="s">
        <v>30</v>
      </c>
      <c r="D69" s="6">
        <v>13</v>
      </c>
    </row>
    <row r="72" spans="2:5" ht="30">
      <c r="B72" s="1" t="s">
        <v>0</v>
      </c>
      <c r="C72" s="2" t="s">
        <v>1</v>
      </c>
      <c r="D72" s="2" t="s">
        <v>2</v>
      </c>
      <c r="E72" s="2" t="s">
        <v>3</v>
      </c>
    </row>
    <row r="73" spans="2:5">
      <c r="B73" s="3" t="s">
        <v>4</v>
      </c>
      <c r="C73" s="32">
        <v>30229.5</v>
      </c>
      <c r="D73" s="32">
        <v>30055.42</v>
      </c>
      <c r="E73" s="1">
        <v>37260.590000000004</v>
      </c>
    </row>
    <row r="74" spans="2:5">
      <c r="B74" s="79" t="s">
        <v>8</v>
      </c>
      <c r="C74" s="80"/>
      <c r="D74" s="81"/>
      <c r="E74" s="1">
        <f>C73-E73</f>
        <v>-7031.0900000000038</v>
      </c>
    </row>
    <row r="76" spans="2:5" ht="30">
      <c r="B76" s="90" t="s">
        <v>14</v>
      </c>
      <c r="C76" s="81"/>
      <c r="D76" s="8" t="s">
        <v>17</v>
      </c>
      <c r="E76" s="3"/>
    </row>
    <row r="77" spans="2:5">
      <c r="B77" s="90" t="s">
        <v>15</v>
      </c>
      <c r="C77" s="81"/>
      <c r="D77" s="1">
        <v>0</v>
      </c>
      <c r="E77" s="1"/>
    </row>
    <row r="78" spans="2:5">
      <c r="B78" s="82" t="s">
        <v>95</v>
      </c>
      <c r="C78" s="81"/>
      <c r="D78" s="26">
        <v>2939.87</v>
      </c>
      <c r="E78" s="1"/>
    </row>
    <row r="79" spans="2:5">
      <c r="B79" s="82" t="s">
        <v>96</v>
      </c>
      <c r="C79" s="81"/>
      <c r="D79" s="38">
        <v>3773.72</v>
      </c>
      <c r="E79" s="1"/>
    </row>
    <row r="80" spans="2:5">
      <c r="B80" s="90" t="s">
        <v>16</v>
      </c>
      <c r="C80" s="81"/>
      <c r="D80" s="1">
        <v>0</v>
      </c>
      <c r="E80" s="1"/>
    </row>
    <row r="81" spans="2:5">
      <c r="B81" s="82" t="s">
        <v>22</v>
      </c>
      <c r="C81" s="81"/>
      <c r="D81" s="1">
        <v>30547</v>
      </c>
      <c r="E81" s="1"/>
    </row>
    <row r="82" spans="2:5">
      <c r="B82" s="82"/>
      <c r="C82" s="81"/>
      <c r="D82" s="1">
        <v>0</v>
      </c>
      <c r="E82" s="1"/>
    </row>
    <row r="83" spans="2:5">
      <c r="B83" s="91" t="s">
        <v>19</v>
      </c>
      <c r="C83" s="81"/>
      <c r="D83" s="1">
        <v>0</v>
      </c>
      <c r="E83" s="1"/>
    </row>
    <row r="84" spans="2:5" ht="15.75">
      <c r="B84" s="82"/>
      <c r="C84" s="81"/>
      <c r="D84" s="16"/>
      <c r="E84" s="1"/>
    </row>
    <row r="85" spans="2:5">
      <c r="B85" s="82"/>
      <c r="C85" s="81"/>
      <c r="D85" s="1"/>
      <c r="E85" s="1"/>
    </row>
    <row r="86" spans="2:5">
      <c r="B86" s="82"/>
      <c r="C86" s="81"/>
      <c r="D86" s="1">
        <v>0</v>
      </c>
      <c r="E86" s="1"/>
    </row>
    <row r="87" spans="2:5">
      <c r="B87" s="86" t="s">
        <v>20</v>
      </c>
      <c r="C87" s="87"/>
      <c r="D87" s="1">
        <v>0</v>
      </c>
      <c r="E87" s="1"/>
    </row>
    <row r="88" spans="2:5" ht="15.75">
      <c r="B88" s="82"/>
      <c r="C88" s="81"/>
      <c r="D88" s="19"/>
      <c r="E88" s="1"/>
    </row>
    <row r="89" spans="2:5">
      <c r="B89" s="82"/>
      <c r="C89" s="81"/>
      <c r="D89" s="1">
        <v>0</v>
      </c>
      <c r="E89" s="1"/>
    </row>
    <row r="90" spans="2:5">
      <c r="B90" s="89" t="s">
        <v>18</v>
      </c>
      <c r="C90" s="81"/>
      <c r="D90" s="3">
        <f>SUM(D77:D89)</f>
        <v>37260.589999999997</v>
      </c>
      <c r="E90" s="1"/>
    </row>
    <row r="91" spans="2:5">
      <c r="B91" s="7"/>
      <c r="C91" s="7"/>
      <c r="D91" s="7"/>
      <c r="E91" s="7"/>
    </row>
    <row r="92" spans="2:5">
      <c r="B92" t="s">
        <v>9</v>
      </c>
    </row>
    <row r="93" spans="2:5">
      <c r="B93" t="s">
        <v>10</v>
      </c>
      <c r="C93" t="s">
        <v>11</v>
      </c>
    </row>
    <row r="97" spans="2:5" ht="15.75">
      <c r="C97" s="4" t="s">
        <v>5</v>
      </c>
    </row>
    <row r="98" spans="2:5" ht="15.75">
      <c r="C98" s="4" t="s">
        <v>6</v>
      </c>
      <c r="D98" s="4"/>
    </row>
    <row r="99" spans="2:5">
      <c r="B99" s="5" t="s">
        <v>7</v>
      </c>
      <c r="C99" s="5"/>
      <c r="D99" s="5"/>
      <c r="E99" s="5"/>
    </row>
    <row r="100" spans="2:5">
      <c r="B100" s="5"/>
      <c r="C100" s="5" t="s">
        <v>52</v>
      </c>
      <c r="D100" s="5"/>
      <c r="E100" s="5"/>
    </row>
    <row r="101" spans="2:5">
      <c r="B101" t="s">
        <v>23</v>
      </c>
      <c r="C101" t="s">
        <v>30</v>
      </c>
      <c r="D101" s="6">
        <v>14</v>
      </c>
    </row>
    <row r="104" spans="2:5" ht="30">
      <c r="B104" s="1" t="s">
        <v>0</v>
      </c>
      <c r="C104" s="2" t="s">
        <v>1</v>
      </c>
      <c r="D104" s="2" t="s">
        <v>2</v>
      </c>
      <c r="E104" s="2" t="s">
        <v>3</v>
      </c>
    </row>
    <row r="105" spans="2:5">
      <c r="B105" s="3" t="s">
        <v>4</v>
      </c>
      <c r="C105" s="32">
        <v>30574.32</v>
      </c>
      <c r="D105" s="32">
        <v>30947.89</v>
      </c>
      <c r="E105" s="1">
        <v>9235.9199999999983</v>
      </c>
    </row>
    <row r="106" spans="2:5">
      <c r="B106" s="79" t="s">
        <v>8</v>
      </c>
      <c r="C106" s="80"/>
      <c r="D106" s="81"/>
      <c r="E106" s="1">
        <f>C105-E105</f>
        <v>21338.400000000001</v>
      </c>
    </row>
    <row r="108" spans="2:5" ht="30">
      <c r="B108" s="90" t="s">
        <v>14</v>
      </c>
      <c r="C108" s="81"/>
      <c r="D108" s="8" t="s">
        <v>17</v>
      </c>
      <c r="E108" s="3"/>
    </row>
    <row r="109" spans="2:5">
      <c r="B109" s="90" t="s">
        <v>15</v>
      </c>
      <c r="C109" s="81"/>
      <c r="D109" s="1">
        <v>0</v>
      </c>
      <c r="E109" s="1"/>
    </row>
    <row r="110" spans="2:5">
      <c r="B110" s="82" t="s">
        <v>97</v>
      </c>
      <c r="C110" s="81"/>
      <c r="D110" s="37">
        <v>7803.46</v>
      </c>
      <c r="E110" s="1"/>
    </row>
    <row r="111" spans="2:5">
      <c r="B111" s="82" t="s">
        <v>98</v>
      </c>
      <c r="C111" s="81"/>
      <c r="D111" s="37">
        <v>510.75</v>
      </c>
      <c r="E111" s="1"/>
    </row>
    <row r="112" spans="2:5">
      <c r="B112" s="90" t="s">
        <v>16</v>
      </c>
      <c r="C112" s="81"/>
      <c r="D112" s="1">
        <v>0</v>
      </c>
      <c r="E112" s="1"/>
    </row>
    <row r="113" spans="2:5">
      <c r="B113" s="82" t="s">
        <v>59</v>
      </c>
      <c r="C113" s="81"/>
      <c r="D113" s="12">
        <v>921.71</v>
      </c>
      <c r="E113" s="1"/>
    </row>
    <row r="114" spans="2:5">
      <c r="B114" s="82"/>
      <c r="C114" s="81"/>
      <c r="D114" s="1">
        <v>0</v>
      </c>
      <c r="E114" s="1"/>
    </row>
    <row r="115" spans="2:5">
      <c r="B115" s="91" t="s">
        <v>19</v>
      </c>
      <c r="C115" s="81"/>
      <c r="D115" s="1">
        <v>0</v>
      </c>
      <c r="E115" s="1"/>
    </row>
    <row r="116" spans="2:5">
      <c r="B116" s="82"/>
      <c r="C116" s="81"/>
      <c r="D116" s="15"/>
      <c r="E116" s="1"/>
    </row>
    <row r="117" spans="2:5">
      <c r="B117" s="82"/>
      <c r="C117" s="81"/>
      <c r="D117" s="1"/>
      <c r="E117" s="1"/>
    </row>
    <row r="118" spans="2:5">
      <c r="B118" s="82"/>
      <c r="C118" s="81"/>
      <c r="D118" s="1">
        <v>0</v>
      </c>
      <c r="E118" s="1"/>
    </row>
    <row r="119" spans="2:5">
      <c r="B119" s="86" t="s">
        <v>20</v>
      </c>
      <c r="C119" s="87"/>
      <c r="D119" s="1">
        <v>0</v>
      </c>
      <c r="E119" s="1"/>
    </row>
    <row r="120" spans="2:5" ht="15.75">
      <c r="B120" s="82"/>
      <c r="C120" s="81"/>
      <c r="D120" s="19"/>
      <c r="E120" s="1"/>
    </row>
    <row r="121" spans="2:5">
      <c r="B121" s="82"/>
      <c r="C121" s="81"/>
      <c r="D121" s="1">
        <v>0</v>
      </c>
      <c r="E121" s="1"/>
    </row>
    <row r="122" spans="2:5">
      <c r="B122" s="89" t="s">
        <v>18</v>
      </c>
      <c r="C122" s="81"/>
      <c r="D122" s="3">
        <f>SUM(D109:D121)</f>
        <v>9235.9199999999983</v>
      </c>
      <c r="E122" s="1"/>
    </row>
    <row r="123" spans="2:5">
      <c r="B123" s="7"/>
      <c r="C123" s="7"/>
      <c r="D123" s="7"/>
      <c r="E123" s="7"/>
    </row>
    <row r="124" spans="2:5">
      <c r="B124" t="s">
        <v>9</v>
      </c>
    </row>
    <row r="125" spans="2:5">
      <c r="B125" t="s">
        <v>10</v>
      </c>
      <c r="C125" t="s">
        <v>11</v>
      </c>
    </row>
    <row r="129" spans="2:5" ht="15.75">
      <c r="C129" s="4" t="s">
        <v>5</v>
      </c>
    </row>
    <row r="130" spans="2:5" ht="15.75">
      <c r="C130" s="4" t="s">
        <v>6</v>
      </c>
      <c r="D130" s="4"/>
    </row>
    <row r="131" spans="2:5">
      <c r="B131" s="5" t="s">
        <v>7</v>
      </c>
      <c r="C131" s="5"/>
      <c r="D131" s="5"/>
      <c r="E131" s="5"/>
    </row>
    <row r="132" spans="2:5">
      <c r="B132" s="5"/>
      <c r="C132" s="5" t="s">
        <v>52</v>
      </c>
      <c r="D132" s="5"/>
      <c r="E132" s="5"/>
    </row>
    <row r="133" spans="2:5">
      <c r="B133" t="s">
        <v>23</v>
      </c>
      <c r="C133" t="s">
        <v>30</v>
      </c>
      <c r="D133" s="6">
        <v>15</v>
      </c>
    </row>
    <row r="136" spans="2:5" ht="30">
      <c r="B136" s="1" t="s">
        <v>0</v>
      </c>
      <c r="C136" s="2" t="s">
        <v>1</v>
      </c>
      <c r="D136" s="2" t="s">
        <v>2</v>
      </c>
      <c r="E136" s="2" t="s">
        <v>3</v>
      </c>
    </row>
    <row r="137" spans="2:5">
      <c r="B137" s="3" t="s">
        <v>4</v>
      </c>
      <c r="C137" s="32">
        <v>31483.439999999999</v>
      </c>
      <c r="D137" s="32">
        <v>31597.15</v>
      </c>
      <c r="E137" s="1">
        <v>3538.2699999999968</v>
      </c>
    </row>
    <row r="138" spans="2:5">
      <c r="B138" s="79" t="s">
        <v>8</v>
      </c>
      <c r="C138" s="80"/>
      <c r="D138" s="81"/>
      <c r="E138" s="1">
        <f>C137-E137</f>
        <v>27945.170000000002</v>
      </c>
    </row>
    <row r="140" spans="2:5" ht="30">
      <c r="B140" s="90" t="s">
        <v>14</v>
      </c>
      <c r="C140" s="81"/>
      <c r="D140" s="8" t="s">
        <v>17</v>
      </c>
      <c r="E140" s="3"/>
    </row>
    <row r="141" spans="2:5">
      <c r="B141" s="90" t="s">
        <v>15</v>
      </c>
      <c r="C141" s="81"/>
      <c r="D141" s="1">
        <v>0</v>
      </c>
      <c r="E141" s="1"/>
    </row>
    <row r="142" spans="2:5">
      <c r="B142" s="82" t="s">
        <v>99</v>
      </c>
      <c r="C142" s="81"/>
      <c r="D142" s="1">
        <v>3538.27</v>
      </c>
      <c r="E142" s="1"/>
    </row>
    <row r="143" spans="2:5">
      <c r="B143" s="82"/>
      <c r="C143" s="81"/>
      <c r="D143" s="1">
        <v>0</v>
      </c>
      <c r="E143" s="1"/>
    </row>
    <row r="144" spans="2:5">
      <c r="B144" s="90" t="s">
        <v>16</v>
      </c>
      <c r="C144" s="81"/>
      <c r="D144" s="1">
        <v>0</v>
      </c>
      <c r="E144" s="1"/>
    </row>
    <row r="145" spans="2:5">
      <c r="B145" s="82"/>
      <c r="C145" s="81"/>
      <c r="D145" s="1">
        <v>0</v>
      </c>
      <c r="E145" s="1"/>
    </row>
    <row r="146" spans="2:5">
      <c r="B146" s="82"/>
      <c r="C146" s="81"/>
      <c r="D146" s="1">
        <v>0</v>
      </c>
      <c r="E146" s="1"/>
    </row>
    <row r="147" spans="2:5">
      <c r="B147" s="91" t="s">
        <v>19</v>
      </c>
      <c r="C147" s="81"/>
      <c r="D147" s="1">
        <v>0</v>
      </c>
      <c r="E147" s="1"/>
    </row>
    <row r="148" spans="2:5">
      <c r="B148" s="82"/>
      <c r="C148" s="81"/>
      <c r="D148" s="1"/>
      <c r="E148" s="1"/>
    </row>
    <row r="149" spans="2:5">
      <c r="B149" s="82"/>
      <c r="C149" s="81"/>
      <c r="D149" s="1"/>
      <c r="E149" s="1"/>
    </row>
    <row r="150" spans="2:5">
      <c r="B150" s="82"/>
      <c r="C150" s="81"/>
      <c r="D150" s="1">
        <v>0</v>
      </c>
      <c r="E150" s="1"/>
    </row>
    <row r="151" spans="2:5">
      <c r="B151" s="86" t="s">
        <v>20</v>
      </c>
      <c r="C151" s="87"/>
      <c r="D151" s="1">
        <v>0</v>
      </c>
      <c r="E151" s="1"/>
    </row>
    <row r="152" spans="2:5" ht="15.75">
      <c r="B152" s="82"/>
      <c r="C152" s="81"/>
      <c r="D152" s="16"/>
      <c r="E152" s="1"/>
    </row>
    <row r="153" spans="2:5">
      <c r="B153" s="82"/>
      <c r="C153" s="81"/>
      <c r="D153" s="1">
        <v>0</v>
      </c>
      <c r="E153" s="1"/>
    </row>
    <row r="154" spans="2:5">
      <c r="B154" s="89" t="s">
        <v>18</v>
      </c>
      <c r="C154" s="81"/>
      <c r="D154" s="3">
        <f>SUM(D141:D153)</f>
        <v>3538.27</v>
      </c>
      <c r="E154" s="1"/>
    </row>
    <row r="155" spans="2:5">
      <c r="B155" s="7"/>
      <c r="C155" s="7"/>
      <c r="D155" s="7"/>
      <c r="E155" s="7"/>
    </row>
    <row r="156" spans="2:5">
      <c r="B156" t="s">
        <v>9</v>
      </c>
    </row>
    <row r="157" spans="2:5">
      <c r="B157" t="s">
        <v>10</v>
      </c>
      <c r="C157" t="s">
        <v>11</v>
      </c>
    </row>
    <row r="161" spans="2:5" ht="15.75">
      <c r="C161" s="4" t="s">
        <v>5</v>
      </c>
    </row>
    <row r="162" spans="2:5" ht="15.75">
      <c r="C162" s="4" t="s">
        <v>6</v>
      </c>
      <c r="D162" s="4"/>
    </row>
    <row r="163" spans="2:5">
      <c r="B163" s="5" t="s">
        <v>7</v>
      </c>
      <c r="C163" s="5"/>
      <c r="D163" s="5"/>
      <c r="E163" s="5"/>
    </row>
    <row r="164" spans="2:5">
      <c r="B164" s="5"/>
      <c r="C164" s="5" t="s">
        <v>52</v>
      </c>
      <c r="D164" s="5"/>
      <c r="E164" s="5"/>
    </row>
    <row r="165" spans="2:5">
      <c r="B165" t="s">
        <v>23</v>
      </c>
      <c r="C165" t="s">
        <v>30</v>
      </c>
      <c r="D165" s="6">
        <v>16</v>
      </c>
    </row>
    <row r="168" spans="2:5" ht="30">
      <c r="B168" s="1" t="s">
        <v>0</v>
      </c>
      <c r="C168" s="2" t="s">
        <v>1</v>
      </c>
      <c r="D168" s="2" t="s">
        <v>2</v>
      </c>
      <c r="E168" s="2" t="s">
        <v>3</v>
      </c>
    </row>
    <row r="169" spans="2:5">
      <c r="B169" s="3" t="s">
        <v>4</v>
      </c>
      <c r="C169" s="32">
        <v>32655.9</v>
      </c>
      <c r="D169" s="32">
        <v>30762.39</v>
      </c>
      <c r="E169" s="1">
        <v>2906.73</v>
      </c>
    </row>
    <row r="170" spans="2:5">
      <c r="B170" s="79" t="s">
        <v>8</v>
      </c>
      <c r="C170" s="80"/>
      <c r="D170" s="81"/>
      <c r="E170" s="1">
        <f>C169-E169</f>
        <v>29749.170000000002</v>
      </c>
    </row>
    <row r="172" spans="2:5" ht="30">
      <c r="B172" s="90" t="s">
        <v>14</v>
      </c>
      <c r="C172" s="81"/>
      <c r="D172" s="8" t="s">
        <v>17</v>
      </c>
      <c r="E172" s="3"/>
    </row>
    <row r="173" spans="2:5">
      <c r="B173" s="90" t="s">
        <v>15</v>
      </c>
      <c r="C173" s="81"/>
      <c r="D173" s="1">
        <v>0</v>
      </c>
      <c r="E173" s="1"/>
    </row>
    <row r="174" spans="2:5">
      <c r="B174" s="82"/>
      <c r="C174" s="81"/>
      <c r="D174" s="1">
        <v>0</v>
      </c>
      <c r="E174" s="1"/>
    </row>
    <row r="175" spans="2:5">
      <c r="B175" s="82"/>
      <c r="C175" s="81"/>
      <c r="D175" s="1">
        <v>0</v>
      </c>
      <c r="E175" s="1"/>
    </row>
    <row r="176" spans="2:5">
      <c r="B176" s="90" t="s">
        <v>16</v>
      </c>
      <c r="C176" s="81"/>
      <c r="D176" s="1">
        <v>0</v>
      </c>
      <c r="E176" s="1"/>
    </row>
    <row r="177" spans="2:5">
      <c r="B177" s="82" t="s">
        <v>100</v>
      </c>
      <c r="C177" s="81"/>
      <c r="D177" s="42">
        <v>2906.73</v>
      </c>
      <c r="E177" s="1"/>
    </row>
    <row r="178" spans="2:5">
      <c r="B178" s="82"/>
      <c r="C178" s="81"/>
      <c r="D178" s="1"/>
      <c r="E178" s="1"/>
    </row>
    <row r="179" spans="2:5">
      <c r="B179" s="91" t="s">
        <v>19</v>
      </c>
      <c r="C179" s="81"/>
      <c r="D179" s="1">
        <v>0</v>
      </c>
      <c r="E179" s="1"/>
    </row>
    <row r="180" spans="2:5">
      <c r="B180" s="82"/>
      <c r="C180" s="81"/>
      <c r="D180" s="12"/>
      <c r="E180" s="1"/>
    </row>
    <row r="181" spans="2:5">
      <c r="B181" s="82"/>
      <c r="C181" s="81"/>
      <c r="D181" s="1"/>
      <c r="E181" s="1"/>
    </row>
    <row r="182" spans="2:5">
      <c r="B182" s="82"/>
      <c r="C182" s="81"/>
      <c r="D182" s="1">
        <v>0</v>
      </c>
      <c r="E182" s="1"/>
    </row>
    <row r="183" spans="2:5">
      <c r="B183" s="86" t="s">
        <v>20</v>
      </c>
      <c r="C183" s="87"/>
      <c r="D183" s="1">
        <v>0</v>
      </c>
      <c r="E183" s="1"/>
    </row>
    <row r="184" spans="2:5" ht="15.75">
      <c r="B184" s="82"/>
      <c r="C184" s="81"/>
      <c r="D184" s="16"/>
      <c r="E184" s="1"/>
    </row>
    <row r="185" spans="2:5">
      <c r="B185" s="82"/>
      <c r="C185" s="81"/>
      <c r="D185" s="1">
        <v>0</v>
      </c>
      <c r="E185" s="1"/>
    </row>
    <row r="186" spans="2:5">
      <c r="B186" s="89" t="s">
        <v>18</v>
      </c>
      <c r="C186" s="81"/>
      <c r="D186" s="3">
        <f>SUM(D173:D185)</f>
        <v>2906.73</v>
      </c>
      <c r="E186" s="1"/>
    </row>
    <row r="187" spans="2:5">
      <c r="B187" s="7"/>
      <c r="C187" s="7"/>
      <c r="D187" s="7"/>
      <c r="E187" s="7"/>
    </row>
    <row r="188" spans="2:5">
      <c r="B188" t="s">
        <v>9</v>
      </c>
    </row>
    <row r="189" spans="2:5">
      <c r="B189" t="s">
        <v>10</v>
      </c>
      <c r="C189" t="s">
        <v>11</v>
      </c>
    </row>
    <row r="193" spans="2:5" ht="15.75">
      <c r="C193" s="4" t="s">
        <v>5</v>
      </c>
    </row>
    <row r="194" spans="2:5" ht="15.75">
      <c r="C194" s="4" t="s">
        <v>6</v>
      </c>
      <c r="D194" s="4"/>
    </row>
    <row r="195" spans="2:5">
      <c r="B195" s="5" t="s">
        <v>7</v>
      </c>
      <c r="C195" s="5"/>
      <c r="D195" s="5"/>
      <c r="E195" s="5"/>
    </row>
    <row r="196" spans="2:5">
      <c r="B196" s="5"/>
      <c r="C196" s="5" t="s">
        <v>52</v>
      </c>
      <c r="D196" s="5"/>
      <c r="E196" s="5"/>
    </row>
    <row r="197" spans="2:5">
      <c r="B197" t="s">
        <v>23</v>
      </c>
      <c r="C197" t="s">
        <v>30</v>
      </c>
      <c r="D197" s="6">
        <v>17</v>
      </c>
    </row>
    <row r="200" spans="2:5" ht="30">
      <c r="B200" s="1" t="s">
        <v>0</v>
      </c>
      <c r="C200" s="2" t="s">
        <v>1</v>
      </c>
      <c r="D200" s="2" t="s">
        <v>2</v>
      </c>
      <c r="E200" s="2" t="s">
        <v>3</v>
      </c>
    </row>
    <row r="201" spans="2:5">
      <c r="B201" s="3" t="s">
        <v>4</v>
      </c>
      <c r="C201" s="32">
        <v>30720.3</v>
      </c>
      <c r="D201" s="32">
        <v>26947.84</v>
      </c>
      <c r="E201" s="1"/>
    </row>
    <row r="202" spans="2:5">
      <c r="B202" s="79" t="s">
        <v>8</v>
      </c>
      <c r="C202" s="80"/>
      <c r="D202" s="81"/>
      <c r="E202" s="1">
        <f>C201-E201</f>
        <v>30720.3</v>
      </c>
    </row>
    <row r="204" spans="2:5" ht="30">
      <c r="B204" s="90" t="s">
        <v>14</v>
      </c>
      <c r="C204" s="81"/>
      <c r="D204" s="8" t="s">
        <v>17</v>
      </c>
      <c r="E204" s="3"/>
    </row>
    <row r="205" spans="2:5">
      <c r="B205" s="90" t="s">
        <v>15</v>
      </c>
      <c r="C205" s="81"/>
      <c r="D205" s="1">
        <v>0</v>
      </c>
      <c r="E205" s="1"/>
    </row>
    <row r="206" spans="2:5">
      <c r="B206" s="82"/>
      <c r="C206" s="81"/>
      <c r="D206" s="1">
        <v>0</v>
      </c>
      <c r="E206" s="1"/>
    </row>
    <row r="207" spans="2:5">
      <c r="B207" s="82"/>
      <c r="C207" s="81"/>
      <c r="D207" s="1">
        <v>0</v>
      </c>
      <c r="E207" s="1"/>
    </row>
    <row r="208" spans="2:5">
      <c r="B208" s="90" t="s">
        <v>16</v>
      </c>
      <c r="C208" s="81"/>
      <c r="D208" s="1">
        <v>0</v>
      </c>
      <c r="E208" s="1"/>
    </row>
    <row r="209" spans="2:5">
      <c r="B209" s="82"/>
      <c r="C209" s="81"/>
      <c r="D209" s="15"/>
      <c r="E209" s="1"/>
    </row>
    <row r="210" spans="2:5">
      <c r="B210" s="82"/>
      <c r="C210" s="81"/>
      <c r="D210" s="15"/>
      <c r="E210" s="1"/>
    </row>
    <row r="211" spans="2:5">
      <c r="B211" s="91" t="s">
        <v>19</v>
      </c>
      <c r="C211" s="81"/>
      <c r="D211" s="1">
        <v>0</v>
      </c>
      <c r="E211" s="1"/>
    </row>
    <row r="212" spans="2:5" ht="15.75">
      <c r="B212" s="82"/>
      <c r="C212" s="81"/>
      <c r="D212" s="19"/>
      <c r="E212" s="1"/>
    </row>
    <row r="213" spans="2:5">
      <c r="B213" s="82"/>
      <c r="C213" s="81"/>
      <c r="D213" s="15"/>
      <c r="E213" s="1"/>
    </row>
    <row r="214" spans="2:5">
      <c r="B214" s="82"/>
      <c r="C214" s="81"/>
      <c r="D214" s="1">
        <v>0</v>
      </c>
      <c r="E214" s="1"/>
    </row>
    <row r="215" spans="2:5">
      <c r="B215" s="86" t="s">
        <v>20</v>
      </c>
      <c r="C215" s="87"/>
      <c r="D215" s="1">
        <v>0</v>
      </c>
      <c r="E215" s="1"/>
    </row>
    <row r="216" spans="2:5" ht="15.75">
      <c r="B216" s="82"/>
      <c r="C216" s="81"/>
      <c r="D216" s="19"/>
      <c r="E216" s="1"/>
    </row>
    <row r="217" spans="2:5">
      <c r="B217" s="82"/>
      <c r="C217" s="81"/>
      <c r="D217" s="1">
        <v>0</v>
      </c>
      <c r="E217" s="1"/>
    </row>
    <row r="218" spans="2:5">
      <c r="B218" s="89" t="s">
        <v>18</v>
      </c>
      <c r="C218" s="81"/>
      <c r="D218" s="3">
        <f>SUM(D205:D217)</f>
        <v>0</v>
      </c>
      <c r="E218" s="1"/>
    </row>
    <row r="219" spans="2:5">
      <c r="B219" s="7"/>
      <c r="C219" s="7"/>
      <c r="D219" s="7"/>
      <c r="E219" s="7"/>
    </row>
    <row r="220" spans="2:5">
      <c r="B220" t="s">
        <v>9</v>
      </c>
    </row>
    <row r="221" spans="2:5">
      <c r="B221" t="s">
        <v>10</v>
      </c>
      <c r="C221" t="s">
        <v>11</v>
      </c>
    </row>
    <row r="225" spans="2:5" ht="15.75">
      <c r="C225" s="4" t="s">
        <v>5</v>
      </c>
    </row>
    <row r="226" spans="2:5" ht="15.75">
      <c r="C226" s="4" t="s">
        <v>6</v>
      </c>
      <c r="D226" s="4"/>
    </row>
    <row r="227" spans="2:5">
      <c r="B227" s="5" t="s">
        <v>7</v>
      </c>
      <c r="C227" s="5"/>
      <c r="D227" s="5"/>
      <c r="E227" s="5"/>
    </row>
    <row r="228" spans="2:5">
      <c r="B228" s="5"/>
      <c r="C228" s="5" t="s">
        <v>52</v>
      </c>
      <c r="D228" s="5"/>
      <c r="E228" s="5"/>
    </row>
    <row r="229" spans="2:5">
      <c r="B229" t="s">
        <v>23</v>
      </c>
      <c r="C229" t="s">
        <v>30</v>
      </c>
      <c r="D229" s="6">
        <v>18</v>
      </c>
    </row>
    <row r="232" spans="2:5" ht="30">
      <c r="B232" s="1" t="s">
        <v>0</v>
      </c>
      <c r="C232" s="2" t="s">
        <v>1</v>
      </c>
      <c r="D232" s="2" t="s">
        <v>2</v>
      </c>
      <c r="E232" s="2" t="s">
        <v>3</v>
      </c>
    </row>
    <row r="233" spans="2:5">
      <c r="B233" s="3" t="s">
        <v>4</v>
      </c>
      <c r="C233" s="32">
        <v>30383.94</v>
      </c>
      <c r="D233" s="32">
        <v>25254.47</v>
      </c>
      <c r="E233" s="1"/>
    </row>
    <row r="234" spans="2:5">
      <c r="B234" s="79" t="s">
        <v>8</v>
      </c>
      <c r="C234" s="80"/>
      <c r="D234" s="81"/>
      <c r="E234" s="1">
        <f>C233-E233</f>
        <v>30383.94</v>
      </c>
    </row>
    <row r="236" spans="2:5" ht="30">
      <c r="B236" s="90" t="s">
        <v>14</v>
      </c>
      <c r="C236" s="81"/>
      <c r="D236" s="8" t="s">
        <v>17</v>
      </c>
      <c r="E236" s="3"/>
    </row>
    <row r="237" spans="2:5">
      <c r="B237" s="90" t="s">
        <v>15</v>
      </c>
      <c r="C237" s="81"/>
      <c r="D237" s="1">
        <v>0</v>
      </c>
      <c r="E237" s="1"/>
    </row>
    <row r="238" spans="2:5">
      <c r="B238" s="82"/>
      <c r="C238" s="81"/>
      <c r="D238" s="12"/>
      <c r="E238" s="1"/>
    </row>
    <row r="239" spans="2:5">
      <c r="B239" s="82"/>
      <c r="C239" s="81"/>
      <c r="D239" s="1">
        <v>0</v>
      </c>
      <c r="E239" s="1"/>
    </row>
    <row r="240" spans="2:5">
      <c r="B240" s="90" t="s">
        <v>16</v>
      </c>
      <c r="C240" s="81"/>
      <c r="D240" s="1">
        <v>0</v>
      </c>
      <c r="E240" s="1"/>
    </row>
    <row r="241" spans="2:5">
      <c r="B241" s="82"/>
      <c r="C241" s="81"/>
      <c r="D241" s="1">
        <v>0</v>
      </c>
      <c r="E241" s="1"/>
    </row>
    <row r="242" spans="2:5">
      <c r="B242" s="82"/>
      <c r="C242" s="81"/>
      <c r="D242" s="1">
        <v>0</v>
      </c>
      <c r="E242" s="1"/>
    </row>
    <row r="243" spans="2:5">
      <c r="B243" s="91" t="s">
        <v>19</v>
      </c>
      <c r="C243" s="81"/>
      <c r="D243" s="1">
        <v>0</v>
      </c>
      <c r="E243" s="1"/>
    </row>
    <row r="244" spans="2:5">
      <c r="B244" s="82"/>
      <c r="C244" s="81"/>
      <c r="D244" s="12"/>
      <c r="E244" s="1"/>
    </row>
    <row r="245" spans="2:5">
      <c r="B245" s="82"/>
      <c r="C245" s="81"/>
      <c r="D245" s="1"/>
      <c r="E245" s="1"/>
    </row>
    <row r="246" spans="2:5">
      <c r="B246" s="82"/>
      <c r="C246" s="81"/>
      <c r="D246" s="1">
        <v>0</v>
      </c>
      <c r="E246" s="1"/>
    </row>
    <row r="247" spans="2:5">
      <c r="B247" s="86" t="s">
        <v>20</v>
      </c>
      <c r="C247" s="87"/>
      <c r="D247" s="1">
        <v>0</v>
      </c>
      <c r="E247" s="1"/>
    </row>
    <row r="248" spans="2:5" ht="15.75">
      <c r="B248" s="82"/>
      <c r="C248" s="81"/>
      <c r="D248" s="19"/>
      <c r="E248" s="1"/>
    </row>
    <row r="249" spans="2:5">
      <c r="B249" s="82"/>
      <c r="C249" s="81"/>
      <c r="D249" s="12"/>
      <c r="E249" s="1"/>
    </row>
    <row r="250" spans="2:5">
      <c r="B250" s="89" t="s">
        <v>18</v>
      </c>
      <c r="C250" s="81"/>
      <c r="D250" s="3">
        <f>SUM(D237:D249)</f>
        <v>0</v>
      </c>
      <c r="E250" s="1"/>
    </row>
    <row r="251" spans="2:5">
      <c r="B251" s="7"/>
      <c r="C251" s="7"/>
      <c r="D251" s="7"/>
      <c r="E251" s="7"/>
    </row>
    <row r="252" spans="2:5">
      <c r="B252" t="s">
        <v>9</v>
      </c>
    </row>
    <row r="253" spans="2:5">
      <c r="B253" t="s">
        <v>10</v>
      </c>
      <c r="C253" t="s">
        <v>11</v>
      </c>
    </row>
    <row r="257" spans="2:5" ht="15.75">
      <c r="C257" s="4" t="s">
        <v>5</v>
      </c>
    </row>
    <row r="258" spans="2:5" ht="15.75">
      <c r="C258" s="4" t="s">
        <v>6</v>
      </c>
      <c r="D258" s="4"/>
    </row>
    <row r="259" spans="2:5">
      <c r="B259" s="5" t="s">
        <v>7</v>
      </c>
      <c r="C259" s="5"/>
      <c r="D259" s="5"/>
      <c r="E259" s="5"/>
    </row>
    <row r="260" spans="2:5">
      <c r="B260" s="5"/>
      <c r="C260" s="5" t="s">
        <v>52</v>
      </c>
      <c r="D260" s="5"/>
      <c r="E260" s="5"/>
    </row>
    <row r="261" spans="2:5">
      <c r="B261" t="s">
        <v>23</v>
      </c>
      <c r="C261" t="s">
        <v>30</v>
      </c>
      <c r="D261" s="6">
        <v>19</v>
      </c>
    </row>
    <row r="264" spans="2:5" ht="30">
      <c r="B264" s="1" t="s">
        <v>0</v>
      </c>
      <c r="C264" s="2" t="s">
        <v>1</v>
      </c>
      <c r="D264" s="2" t="s">
        <v>2</v>
      </c>
      <c r="E264" s="2" t="s">
        <v>3</v>
      </c>
    </row>
    <row r="265" spans="2:5">
      <c r="B265" s="3" t="s">
        <v>4</v>
      </c>
      <c r="C265" s="32">
        <v>148493.82</v>
      </c>
      <c r="D265" s="32">
        <v>146429.93</v>
      </c>
      <c r="E265" s="1">
        <v>145776.99</v>
      </c>
    </row>
    <row r="266" spans="2:5">
      <c r="B266" s="79" t="s">
        <v>8</v>
      </c>
      <c r="C266" s="80"/>
      <c r="D266" s="81"/>
      <c r="E266" s="1">
        <f>C265-E265</f>
        <v>2716.8300000000163</v>
      </c>
    </row>
    <row r="268" spans="2:5" ht="30">
      <c r="B268" s="90" t="s">
        <v>14</v>
      </c>
      <c r="C268" s="81"/>
      <c r="D268" s="8" t="s">
        <v>17</v>
      </c>
      <c r="E268" s="3"/>
    </row>
    <row r="269" spans="2:5">
      <c r="B269" s="90" t="s">
        <v>15</v>
      </c>
      <c r="C269" s="81"/>
      <c r="D269" s="1">
        <v>0</v>
      </c>
      <c r="E269" s="1"/>
    </row>
    <row r="270" spans="2:5">
      <c r="B270" s="82" t="s">
        <v>102</v>
      </c>
      <c r="C270" s="81"/>
      <c r="D270" s="12">
        <v>142683</v>
      </c>
      <c r="E270" s="1"/>
    </row>
    <row r="271" spans="2:5">
      <c r="B271" s="82" t="s">
        <v>103</v>
      </c>
      <c r="C271" s="81"/>
      <c r="D271" s="1">
        <v>1605.15</v>
      </c>
      <c r="E271" s="1"/>
    </row>
    <row r="272" spans="2:5">
      <c r="B272" s="90" t="s">
        <v>16</v>
      </c>
      <c r="C272" s="81"/>
      <c r="D272" s="1">
        <v>0</v>
      </c>
      <c r="E272" s="1"/>
    </row>
    <row r="273" spans="2:5">
      <c r="B273" s="82"/>
      <c r="C273" s="81"/>
      <c r="D273" s="15"/>
      <c r="E273" s="1"/>
    </row>
    <row r="274" spans="2:5">
      <c r="B274" s="82"/>
      <c r="C274" s="81"/>
      <c r="D274" s="1">
        <v>0</v>
      </c>
      <c r="E274" s="1"/>
    </row>
    <row r="275" spans="2:5">
      <c r="B275" s="91" t="s">
        <v>19</v>
      </c>
      <c r="C275" s="81"/>
      <c r="D275" s="1">
        <v>0</v>
      </c>
      <c r="E275" s="1"/>
    </row>
    <row r="276" spans="2:5">
      <c r="B276" s="82" t="s">
        <v>101</v>
      </c>
      <c r="C276" s="81"/>
      <c r="D276" s="1">
        <v>1103.57</v>
      </c>
      <c r="E276" s="1"/>
    </row>
    <row r="277" spans="2:5">
      <c r="B277" s="82" t="s">
        <v>104</v>
      </c>
      <c r="C277" s="81"/>
      <c r="D277" s="1">
        <v>385.27</v>
      </c>
      <c r="E277" s="1"/>
    </row>
    <row r="278" spans="2:5">
      <c r="B278" s="82"/>
      <c r="C278" s="81"/>
      <c r="D278" s="15"/>
      <c r="E278" s="1"/>
    </row>
    <row r="279" spans="2:5">
      <c r="B279" s="86" t="s">
        <v>20</v>
      </c>
      <c r="C279" s="87"/>
      <c r="D279" s="1">
        <v>0</v>
      </c>
      <c r="E279" s="1"/>
    </row>
    <row r="280" spans="2:5">
      <c r="B280" s="82"/>
      <c r="C280" s="81"/>
      <c r="D280" s="1"/>
      <c r="E280" s="1"/>
    </row>
    <row r="281" spans="2:5">
      <c r="B281" s="82"/>
      <c r="C281" s="81"/>
      <c r="D281" s="1">
        <v>0</v>
      </c>
      <c r="E281" s="1"/>
    </row>
    <row r="282" spans="2:5">
      <c r="B282" s="89" t="s">
        <v>18</v>
      </c>
      <c r="C282" s="81"/>
      <c r="D282" s="3">
        <f>SUM(D269:D281)</f>
        <v>145776.99</v>
      </c>
      <c r="E282" s="1"/>
    </row>
    <row r="283" spans="2:5">
      <c r="B283" s="7"/>
      <c r="C283" s="7"/>
      <c r="D283" s="7"/>
      <c r="E283" s="7"/>
    </row>
    <row r="284" spans="2:5">
      <c r="B284" t="s">
        <v>9</v>
      </c>
    </row>
    <row r="285" spans="2:5">
      <c r="B285" t="s">
        <v>10</v>
      </c>
      <c r="C285" t="s">
        <v>11</v>
      </c>
    </row>
  </sheetData>
  <mergeCells count="144">
    <mergeCell ref="B12:D12"/>
    <mergeCell ref="B14:C14"/>
    <mergeCell ref="B15:C15"/>
    <mergeCell ref="B16:C16"/>
    <mergeCell ref="B17:C17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24:C24"/>
    <mergeCell ref="B48:C48"/>
    <mergeCell ref="B49:C49"/>
    <mergeCell ref="B50:C50"/>
    <mergeCell ref="B51:C51"/>
    <mergeCell ref="B52:C52"/>
    <mergeCell ref="B18:C18"/>
    <mergeCell ref="B43:D43"/>
    <mergeCell ref="B45:C45"/>
    <mergeCell ref="B46:C46"/>
    <mergeCell ref="B47:C47"/>
    <mergeCell ref="B58:C58"/>
    <mergeCell ref="B59:C59"/>
    <mergeCell ref="B74:D74"/>
    <mergeCell ref="B76:C76"/>
    <mergeCell ref="B77:C77"/>
    <mergeCell ref="B53:C53"/>
    <mergeCell ref="B54:C54"/>
    <mergeCell ref="B55:C55"/>
    <mergeCell ref="B56:C56"/>
    <mergeCell ref="B57:C57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109:C109"/>
    <mergeCell ref="B110:C110"/>
    <mergeCell ref="B111:C111"/>
    <mergeCell ref="B112:C112"/>
    <mergeCell ref="B113:C113"/>
    <mergeCell ref="B88:C88"/>
    <mergeCell ref="B89:C89"/>
    <mergeCell ref="B90:C90"/>
    <mergeCell ref="B106:D106"/>
    <mergeCell ref="B108:C108"/>
    <mergeCell ref="B119:C119"/>
    <mergeCell ref="B120:C120"/>
    <mergeCell ref="B121:C121"/>
    <mergeCell ref="B122:C122"/>
    <mergeCell ref="B138:D138"/>
    <mergeCell ref="B114:C114"/>
    <mergeCell ref="B115:C115"/>
    <mergeCell ref="B116:C116"/>
    <mergeCell ref="B117:C117"/>
    <mergeCell ref="B118:C118"/>
    <mergeCell ref="B145:C145"/>
    <mergeCell ref="B146:C146"/>
    <mergeCell ref="B147:C147"/>
    <mergeCell ref="B148:C148"/>
    <mergeCell ref="B149:C149"/>
    <mergeCell ref="B140:C140"/>
    <mergeCell ref="B141:C141"/>
    <mergeCell ref="B142:C142"/>
    <mergeCell ref="B143:C143"/>
    <mergeCell ref="B144:C144"/>
    <mergeCell ref="B170:D170"/>
    <mergeCell ref="B172:C172"/>
    <mergeCell ref="B173:C173"/>
    <mergeCell ref="B174:C174"/>
    <mergeCell ref="B175:C175"/>
    <mergeCell ref="B150:C150"/>
    <mergeCell ref="B151:C151"/>
    <mergeCell ref="B152:C152"/>
    <mergeCell ref="B153:C153"/>
    <mergeCell ref="B154:C154"/>
    <mergeCell ref="B181:C181"/>
    <mergeCell ref="B182:C182"/>
    <mergeCell ref="B183:C183"/>
    <mergeCell ref="B184:C184"/>
    <mergeCell ref="B185:C185"/>
    <mergeCell ref="B176:C176"/>
    <mergeCell ref="B177:C177"/>
    <mergeCell ref="B178:C178"/>
    <mergeCell ref="B179:C179"/>
    <mergeCell ref="B180:C180"/>
    <mergeCell ref="B207:C207"/>
    <mergeCell ref="B208:C208"/>
    <mergeCell ref="B209:C209"/>
    <mergeCell ref="B210:C210"/>
    <mergeCell ref="B211:C211"/>
    <mergeCell ref="B186:C186"/>
    <mergeCell ref="B202:D202"/>
    <mergeCell ref="B204:C204"/>
    <mergeCell ref="B205:C205"/>
    <mergeCell ref="B206:C206"/>
    <mergeCell ref="B217:C217"/>
    <mergeCell ref="B218:C218"/>
    <mergeCell ref="B234:D234"/>
    <mergeCell ref="B236:C236"/>
    <mergeCell ref="B237:C237"/>
    <mergeCell ref="B212:C212"/>
    <mergeCell ref="B213:C213"/>
    <mergeCell ref="B214:C214"/>
    <mergeCell ref="B215:C215"/>
    <mergeCell ref="B216:C216"/>
    <mergeCell ref="B243:C243"/>
    <mergeCell ref="B244:C244"/>
    <mergeCell ref="B245:C245"/>
    <mergeCell ref="B246:C246"/>
    <mergeCell ref="B247:C247"/>
    <mergeCell ref="B238:C238"/>
    <mergeCell ref="B239:C239"/>
    <mergeCell ref="B240:C240"/>
    <mergeCell ref="B241:C241"/>
    <mergeCell ref="B242:C242"/>
    <mergeCell ref="B269:C269"/>
    <mergeCell ref="B270:C270"/>
    <mergeCell ref="B271:C271"/>
    <mergeCell ref="B272:C272"/>
    <mergeCell ref="B273:C273"/>
    <mergeCell ref="B248:C248"/>
    <mergeCell ref="B249:C249"/>
    <mergeCell ref="B250:C250"/>
    <mergeCell ref="B266:D266"/>
    <mergeCell ref="B268:C268"/>
    <mergeCell ref="B279:C279"/>
    <mergeCell ref="B280:C280"/>
    <mergeCell ref="B281:C281"/>
    <mergeCell ref="B282:C282"/>
    <mergeCell ref="B274:C274"/>
    <mergeCell ref="B275:C275"/>
    <mergeCell ref="B276:C276"/>
    <mergeCell ref="B277:C277"/>
    <mergeCell ref="B278:C27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E277"/>
  <sheetViews>
    <sheetView topLeftCell="A244" workbookViewId="0">
      <selection activeCell="C248" sqref="C248"/>
    </sheetView>
  </sheetViews>
  <sheetFormatPr defaultRowHeight="15"/>
  <cols>
    <col min="2" max="2" width="30.28515625" customWidth="1"/>
    <col min="3" max="3" width="23.28515625" customWidth="1"/>
    <col min="4" max="4" width="14" customWidth="1"/>
    <col min="5" max="5" width="14.5703125" customWidth="1"/>
  </cols>
  <sheetData>
    <row r="3" spans="2:5" ht="15.75">
      <c r="C3" s="4" t="s">
        <v>5</v>
      </c>
    </row>
    <row r="4" spans="2:5" ht="15.75">
      <c r="C4" s="4" t="s">
        <v>6</v>
      </c>
      <c r="D4" s="4"/>
    </row>
    <row r="5" spans="2:5">
      <c r="B5" s="5" t="s">
        <v>7</v>
      </c>
      <c r="C5" s="5"/>
      <c r="D5" s="5"/>
      <c r="E5" s="5"/>
    </row>
    <row r="6" spans="2:5">
      <c r="B6" s="5"/>
      <c r="C6" s="5" t="s">
        <v>52</v>
      </c>
      <c r="D6" s="5"/>
      <c r="E6" s="5"/>
    </row>
    <row r="7" spans="2:5">
      <c r="B7" t="s">
        <v>23</v>
      </c>
      <c r="C7" t="s">
        <v>31</v>
      </c>
      <c r="D7" s="6">
        <v>4</v>
      </c>
    </row>
    <row r="10" spans="2:5" ht="30">
      <c r="B10" s="1" t="s">
        <v>0</v>
      </c>
      <c r="C10" s="2" t="s">
        <v>1</v>
      </c>
      <c r="D10" s="2" t="s">
        <v>2</v>
      </c>
      <c r="E10" s="2" t="s">
        <v>3</v>
      </c>
    </row>
    <row r="11" spans="2:5">
      <c r="B11" s="3" t="s">
        <v>4</v>
      </c>
      <c r="C11" s="32">
        <v>61426.01</v>
      </c>
      <c r="D11" s="32">
        <f>49996.6+11324.81</f>
        <v>61321.409999999996</v>
      </c>
      <c r="E11" s="1">
        <v>33687.69</v>
      </c>
    </row>
    <row r="12" spans="2:5">
      <c r="B12" s="79" t="s">
        <v>8</v>
      </c>
      <c r="C12" s="80"/>
      <c r="D12" s="81"/>
      <c r="E12" s="1">
        <f>C11-E11</f>
        <v>27738.32</v>
      </c>
    </row>
    <row r="14" spans="2:5" ht="30">
      <c r="B14" s="90" t="s">
        <v>14</v>
      </c>
      <c r="C14" s="81"/>
      <c r="D14" s="8" t="s">
        <v>17</v>
      </c>
      <c r="E14" s="3"/>
    </row>
    <row r="15" spans="2:5">
      <c r="B15" s="90" t="s">
        <v>15</v>
      </c>
      <c r="C15" s="81"/>
      <c r="D15" s="1">
        <v>0</v>
      </c>
      <c r="E15" s="1"/>
    </row>
    <row r="16" spans="2:5">
      <c r="B16" s="82" t="s">
        <v>105</v>
      </c>
      <c r="C16" s="81"/>
      <c r="D16" s="1">
        <v>585.66</v>
      </c>
      <c r="E16" s="1"/>
    </row>
    <row r="17" spans="2:5">
      <c r="B17" s="113" t="s">
        <v>107</v>
      </c>
      <c r="C17" s="112"/>
      <c r="D17" s="1">
        <v>3252.83</v>
      </c>
      <c r="E17" s="1"/>
    </row>
    <row r="18" spans="2:5" ht="24" customHeight="1">
      <c r="B18" s="82" t="s">
        <v>106</v>
      </c>
      <c r="C18" s="81"/>
      <c r="D18" s="1">
        <v>1996.2</v>
      </c>
      <c r="E18" s="1"/>
    </row>
    <row r="19" spans="2:5">
      <c r="B19" s="90" t="s">
        <v>16</v>
      </c>
      <c r="C19" s="81"/>
      <c r="D19" s="1">
        <v>0</v>
      </c>
      <c r="E19" s="1"/>
    </row>
    <row r="20" spans="2:5">
      <c r="B20" s="82" t="s">
        <v>108</v>
      </c>
      <c r="C20" s="81"/>
      <c r="D20" s="12">
        <v>27409</v>
      </c>
      <c r="E20" s="1"/>
    </row>
    <row r="21" spans="2:5" ht="15.75">
      <c r="B21" s="82"/>
      <c r="C21" s="81"/>
      <c r="D21" s="20"/>
      <c r="E21" s="1"/>
    </row>
    <row r="22" spans="2:5">
      <c r="B22" s="91" t="s">
        <v>19</v>
      </c>
      <c r="C22" s="81"/>
      <c r="D22" s="1">
        <v>0</v>
      </c>
      <c r="E22" s="1"/>
    </row>
    <row r="23" spans="2:5">
      <c r="B23" s="82"/>
      <c r="C23" s="81"/>
      <c r="D23" s="1"/>
      <c r="E23" s="1"/>
    </row>
    <row r="24" spans="2:5">
      <c r="B24" s="82"/>
      <c r="C24" s="81"/>
      <c r="D24" s="1"/>
      <c r="E24" s="1"/>
    </row>
    <row r="25" spans="2:5">
      <c r="B25" s="82"/>
      <c r="C25" s="81"/>
      <c r="D25" s="1">
        <v>0</v>
      </c>
      <c r="E25" s="1"/>
    </row>
    <row r="26" spans="2:5">
      <c r="B26" s="86" t="s">
        <v>20</v>
      </c>
      <c r="C26" s="87"/>
      <c r="D26" s="1">
        <v>0</v>
      </c>
      <c r="E26" s="1"/>
    </row>
    <row r="27" spans="2:5">
      <c r="B27" s="82" t="s">
        <v>63</v>
      </c>
      <c r="C27" s="81"/>
      <c r="D27" s="1">
        <v>444</v>
      </c>
      <c r="E27" s="1"/>
    </row>
    <row r="28" spans="2:5">
      <c r="B28" s="82"/>
      <c r="C28" s="81"/>
      <c r="D28" s="1">
        <v>0</v>
      </c>
      <c r="E28" s="1"/>
    </row>
    <row r="29" spans="2:5">
      <c r="B29" s="89" t="s">
        <v>18</v>
      </c>
      <c r="C29" s="81"/>
      <c r="D29" s="3">
        <f>SUM(D15:D28)</f>
        <v>33687.69</v>
      </c>
      <c r="E29" s="1"/>
    </row>
    <row r="30" spans="2:5">
      <c r="B30" s="7"/>
      <c r="C30" s="7"/>
      <c r="D30" s="7"/>
      <c r="E30" s="7"/>
    </row>
    <row r="31" spans="2:5">
      <c r="B31" t="s">
        <v>9</v>
      </c>
    </row>
    <row r="32" spans="2:5">
      <c r="B32" t="s">
        <v>10</v>
      </c>
      <c r="C32" t="s">
        <v>11</v>
      </c>
    </row>
    <row r="37" spans="2:5" ht="15.75">
      <c r="C37" s="4" t="s">
        <v>5</v>
      </c>
    </row>
    <row r="38" spans="2:5" ht="15.75">
      <c r="C38" s="4" t="s">
        <v>6</v>
      </c>
      <c r="D38" s="4"/>
    </row>
    <row r="39" spans="2:5">
      <c r="B39" s="5" t="s">
        <v>7</v>
      </c>
      <c r="C39" s="5"/>
      <c r="D39" s="5"/>
      <c r="E39" s="5"/>
    </row>
    <row r="40" spans="2:5">
      <c r="B40" s="5"/>
      <c r="C40" s="5" t="s">
        <v>52</v>
      </c>
      <c r="D40" s="5"/>
      <c r="E40" s="5"/>
    </row>
    <row r="41" spans="2:5">
      <c r="B41" t="s">
        <v>23</v>
      </c>
      <c r="C41" t="s">
        <v>31</v>
      </c>
      <c r="D41" s="6">
        <v>6</v>
      </c>
    </row>
    <row r="44" spans="2:5" ht="30">
      <c r="B44" s="1" t="s">
        <v>0</v>
      </c>
      <c r="C44" s="2" t="s">
        <v>1</v>
      </c>
      <c r="D44" s="2" t="s">
        <v>2</v>
      </c>
      <c r="E44" s="2" t="s">
        <v>3</v>
      </c>
    </row>
    <row r="45" spans="2:5">
      <c r="B45" s="3" t="s">
        <v>4</v>
      </c>
      <c r="C45" s="32">
        <v>100583.51</v>
      </c>
      <c r="D45" s="32">
        <f>77016.29+9982.45</f>
        <v>86998.739999999991</v>
      </c>
      <c r="E45" s="1">
        <v>24089.35</v>
      </c>
    </row>
    <row r="46" spans="2:5">
      <c r="B46" s="79" t="s">
        <v>8</v>
      </c>
      <c r="C46" s="80"/>
      <c r="D46" s="81"/>
      <c r="E46" s="1">
        <f>C45-E45</f>
        <v>76494.16</v>
      </c>
    </row>
    <row r="48" spans="2:5" ht="30">
      <c r="B48" s="90" t="s">
        <v>14</v>
      </c>
      <c r="C48" s="81"/>
      <c r="D48" s="8" t="s">
        <v>17</v>
      </c>
      <c r="E48" s="3"/>
    </row>
    <row r="49" spans="2:5">
      <c r="B49" s="90" t="s">
        <v>15</v>
      </c>
      <c r="C49" s="81"/>
      <c r="D49" s="1">
        <v>0</v>
      </c>
      <c r="E49" s="1"/>
    </row>
    <row r="50" spans="2:5" ht="15.75">
      <c r="B50" s="82"/>
      <c r="C50" s="81"/>
      <c r="D50" s="19"/>
      <c r="E50" s="1"/>
    </row>
    <row r="51" spans="2:5" ht="14.25" customHeight="1">
      <c r="B51" s="82"/>
      <c r="C51" s="81"/>
      <c r="D51" s="20"/>
      <c r="E51" s="1"/>
    </row>
    <row r="52" spans="2:5" ht="11.25" customHeight="1">
      <c r="B52" s="111"/>
      <c r="C52" s="112"/>
      <c r="D52" s="20"/>
      <c r="E52" s="1"/>
    </row>
    <row r="53" spans="2:5">
      <c r="B53" s="90" t="s">
        <v>16</v>
      </c>
      <c r="C53" s="81"/>
      <c r="D53" s="1">
        <v>0</v>
      </c>
      <c r="E53" s="1"/>
    </row>
    <row r="54" spans="2:5" ht="15.75">
      <c r="B54" s="82"/>
      <c r="C54" s="81"/>
      <c r="D54" s="17"/>
      <c r="E54" s="1"/>
    </row>
    <row r="55" spans="2:5" ht="15.75">
      <c r="B55" s="82"/>
      <c r="C55" s="81"/>
      <c r="D55" s="20"/>
      <c r="E55" s="1"/>
    </row>
    <row r="56" spans="2:5">
      <c r="B56" s="91" t="s">
        <v>19</v>
      </c>
      <c r="C56" s="81"/>
      <c r="D56" s="1">
        <v>0</v>
      </c>
      <c r="E56" s="1"/>
    </row>
    <row r="57" spans="2:5">
      <c r="B57" s="82" t="s">
        <v>48</v>
      </c>
      <c r="C57" s="81"/>
      <c r="D57" s="43">
        <f>'[1]тар. с площ.'!$K$131+'[1]тар. с площ.'!$K$132+'[1]тар. с площ.'!$K$134+'[1]тар. с площ.'!$K$135</f>
        <v>769.34999999999991</v>
      </c>
      <c r="E57" s="1"/>
    </row>
    <row r="58" spans="2:5">
      <c r="B58" s="82" t="s">
        <v>109</v>
      </c>
      <c r="C58" s="81"/>
      <c r="D58" s="1">
        <v>11295</v>
      </c>
      <c r="E58" s="1"/>
    </row>
    <row r="59" spans="2:5">
      <c r="B59" s="82"/>
      <c r="C59" s="81"/>
      <c r="D59" s="1">
        <v>0</v>
      </c>
      <c r="E59" s="1"/>
    </row>
    <row r="60" spans="2:5">
      <c r="B60" s="86" t="s">
        <v>20</v>
      </c>
      <c r="C60" s="87"/>
      <c r="D60" s="1">
        <v>0</v>
      </c>
      <c r="E60" s="1"/>
    </row>
    <row r="61" spans="2:5">
      <c r="B61" s="82" t="s">
        <v>21</v>
      </c>
      <c r="C61" s="81"/>
      <c r="D61" s="1">
        <v>12025</v>
      </c>
      <c r="E61" s="1"/>
    </row>
    <row r="62" spans="2:5">
      <c r="B62" s="82"/>
      <c r="C62" s="81"/>
      <c r="D62" s="1">
        <v>0</v>
      </c>
      <c r="E62" s="1"/>
    </row>
    <row r="63" spans="2:5">
      <c r="B63" s="89" t="s">
        <v>18</v>
      </c>
      <c r="C63" s="81"/>
      <c r="D63" s="3">
        <f>SUM(D49:D62)</f>
        <v>24089.35</v>
      </c>
      <c r="E63" s="1"/>
    </row>
    <row r="64" spans="2:5">
      <c r="B64" s="7"/>
      <c r="C64" s="7"/>
      <c r="D64" s="7"/>
      <c r="E64" s="7"/>
    </row>
    <row r="65" spans="2:5">
      <c r="B65" t="s">
        <v>9</v>
      </c>
    </row>
    <row r="66" spans="2:5">
      <c r="B66" t="s">
        <v>10</v>
      </c>
      <c r="C66" t="s">
        <v>11</v>
      </c>
    </row>
    <row r="71" spans="2:5" ht="15.75">
      <c r="C71" s="4" t="s">
        <v>5</v>
      </c>
    </row>
    <row r="72" spans="2:5" ht="15.75">
      <c r="C72" s="4" t="s">
        <v>6</v>
      </c>
      <c r="D72" s="4"/>
    </row>
    <row r="73" spans="2:5">
      <c r="B73" s="5" t="s">
        <v>7</v>
      </c>
      <c r="C73" s="5"/>
      <c r="D73" s="5"/>
      <c r="E73" s="5"/>
    </row>
    <row r="74" spans="2:5">
      <c r="B74" s="5"/>
      <c r="C74" s="5" t="s">
        <v>52</v>
      </c>
      <c r="D74" s="5"/>
      <c r="E74" s="5"/>
    </row>
    <row r="75" spans="2:5">
      <c r="B75" t="s">
        <v>23</v>
      </c>
      <c r="C75" t="s">
        <v>31</v>
      </c>
      <c r="D75" s="6">
        <v>7</v>
      </c>
    </row>
    <row r="78" spans="2:5" ht="30">
      <c r="B78" s="1" t="s">
        <v>0</v>
      </c>
      <c r="C78" s="2" t="s">
        <v>1</v>
      </c>
      <c r="D78" s="2" t="s">
        <v>2</v>
      </c>
      <c r="E78" s="2" t="s">
        <v>3</v>
      </c>
    </row>
    <row r="79" spans="2:5">
      <c r="B79" s="3" t="s">
        <v>4</v>
      </c>
      <c r="C79" s="32">
        <v>100650.06</v>
      </c>
      <c r="D79" s="32">
        <f>86472.74+4933.32</f>
        <v>91406.06</v>
      </c>
      <c r="E79" s="1">
        <v>38072.32</v>
      </c>
    </row>
    <row r="80" spans="2:5">
      <c r="B80" s="79" t="s">
        <v>8</v>
      </c>
      <c r="C80" s="80"/>
      <c r="D80" s="81"/>
      <c r="E80" s="1">
        <f>C79-E79</f>
        <v>62577.74</v>
      </c>
    </row>
    <row r="82" spans="2:5" ht="30">
      <c r="B82" s="90" t="s">
        <v>14</v>
      </c>
      <c r="C82" s="81"/>
      <c r="D82" s="8" t="s">
        <v>17</v>
      </c>
      <c r="E82" s="3"/>
    </row>
    <row r="83" spans="2:5">
      <c r="B83" s="90" t="s">
        <v>15</v>
      </c>
      <c r="C83" s="81"/>
      <c r="D83" s="1">
        <v>0</v>
      </c>
      <c r="E83" s="1"/>
    </row>
    <row r="84" spans="2:5">
      <c r="B84" s="82" t="s">
        <v>113</v>
      </c>
      <c r="C84" s="81"/>
      <c r="D84" s="36">
        <v>3884.68</v>
      </c>
      <c r="E84" s="1"/>
    </row>
    <row r="85" spans="2:5">
      <c r="B85" s="82"/>
      <c r="C85" s="81"/>
      <c r="D85" s="1">
        <v>0</v>
      </c>
      <c r="E85" s="1"/>
    </row>
    <row r="86" spans="2:5">
      <c r="B86" s="90" t="s">
        <v>16</v>
      </c>
      <c r="C86" s="81"/>
      <c r="D86" s="1">
        <v>0</v>
      </c>
      <c r="E86" s="1"/>
    </row>
    <row r="87" spans="2:5">
      <c r="B87" s="82" t="s">
        <v>112</v>
      </c>
      <c r="C87" s="81"/>
      <c r="D87" s="31">
        <v>28011</v>
      </c>
      <c r="E87" s="1"/>
    </row>
    <row r="88" spans="2:5" ht="15.75">
      <c r="B88" s="82"/>
      <c r="C88" s="81"/>
      <c r="D88" s="17"/>
      <c r="E88" s="1"/>
    </row>
    <row r="89" spans="2:5" ht="15.75">
      <c r="B89" s="82"/>
      <c r="C89" s="81"/>
      <c r="D89" s="17"/>
      <c r="E89" s="1"/>
    </row>
    <row r="90" spans="2:5">
      <c r="B90" s="91" t="s">
        <v>19</v>
      </c>
      <c r="C90" s="81"/>
      <c r="D90" s="1">
        <v>0</v>
      </c>
      <c r="E90" s="1"/>
    </row>
    <row r="91" spans="2:5">
      <c r="B91" s="82" t="s">
        <v>110</v>
      </c>
      <c r="C91" s="81"/>
      <c r="D91" s="31">
        <v>1526.22</v>
      </c>
      <c r="E91" s="1"/>
    </row>
    <row r="92" spans="2:5">
      <c r="B92" s="82" t="s">
        <v>111</v>
      </c>
      <c r="C92" s="81"/>
      <c r="D92" s="31">
        <v>1375.42</v>
      </c>
      <c r="E92" s="1"/>
    </row>
    <row r="93" spans="2:5" ht="15.75">
      <c r="B93" s="82"/>
      <c r="C93" s="81"/>
      <c r="D93" s="19"/>
      <c r="E93" s="1"/>
    </row>
    <row r="94" spans="2:5">
      <c r="B94" s="86" t="s">
        <v>20</v>
      </c>
      <c r="C94" s="87"/>
      <c r="D94" s="1">
        <v>0</v>
      </c>
      <c r="E94" s="1"/>
    </row>
    <row r="95" spans="2:5">
      <c r="B95" s="82" t="s">
        <v>63</v>
      </c>
      <c r="C95" s="81"/>
      <c r="D95" s="1">
        <v>3275</v>
      </c>
      <c r="E95" s="1"/>
    </row>
    <row r="96" spans="2:5" ht="15.75">
      <c r="B96" s="82"/>
      <c r="C96" s="81"/>
      <c r="D96" s="22"/>
      <c r="E96" s="1"/>
    </row>
    <row r="97" spans="2:5">
      <c r="B97" s="89" t="s">
        <v>18</v>
      </c>
      <c r="C97" s="81"/>
      <c r="D97" s="23">
        <f>SUM(D83:D96)</f>
        <v>38072.32</v>
      </c>
      <c r="E97" s="1"/>
    </row>
    <row r="98" spans="2:5">
      <c r="B98" s="7"/>
      <c r="C98" s="7"/>
      <c r="D98" s="7"/>
      <c r="E98" s="7"/>
    </row>
    <row r="99" spans="2:5">
      <c r="B99" t="s">
        <v>9</v>
      </c>
    </row>
    <row r="100" spans="2:5">
      <c r="B100" t="s">
        <v>10</v>
      </c>
      <c r="C100" t="s">
        <v>11</v>
      </c>
    </row>
    <row r="105" spans="2:5" ht="15.75">
      <c r="C105" s="4" t="s">
        <v>5</v>
      </c>
    </row>
    <row r="106" spans="2:5" ht="15.75">
      <c r="C106" s="4" t="s">
        <v>6</v>
      </c>
      <c r="D106" s="4"/>
    </row>
    <row r="107" spans="2:5">
      <c r="B107" s="5" t="s">
        <v>7</v>
      </c>
      <c r="C107" s="5"/>
      <c r="D107" s="5"/>
      <c r="E107" s="5"/>
    </row>
    <row r="108" spans="2:5">
      <c r="B108" s="5"/>
      <c r="C108" s="5" t="s">
        <v>52</v>
      </c>
      <c r="D108" s="5"/>
      <c r="E108" s="5"/>
    </row>
    <row r="109" spans="2:5">
      <c r="B109" t="s">
        <v>23</v>
      </c>
      <c r="C109" t="s">
        <v>31</v>
      </c>
      <c r="D109" s="6">
        <v>9</v>
      </c>
    </row>
    <row r="112" spans="2:5" ht="30">
      <c r="B112" s="1" t="s">
        <v>0</v>
      </c>
      <c r="C112" s="2" t="s">
        <v>1</v>
      </c>
      <c r="D112" s="2" t="s">
        <v>2</v>
      </c>
      <c r="E112" s="2" t="s">
        <v>3</v>
      </c>
    </row>
    <row r="113" spans="2:5">
      <c r="B113" s="3" t="s">
        <v>4</v>
      </c>
      <c r="C113" s="32">
        <v>97710.19</v>
      </c>
      <c r="D113" s="32">
        <f>71783.15+7674.17</f>
        <v>79457.319999999992</v>
      </c>
      <c r="E113" s="1">
        <v>81301.61</v>
      </c>
    </row>
    <row r="114" spans="2:5">
      <c r="B114" s="79" t="s">
        <v>8</v>
      </c>
      <c r="C114" s="80"/>
      <c r="D114" s="81"/>
      <c r="E114" s="1">
        <f>C113-E113</f>
        <v>16408.580000000002</v>
      </c>
    </row>
    <row r="116" spans="2:5" ht="30">
      <c r="B116" s="90" t="s">
        <v>14</v>
      </c>
      <c r="C116" s="81"/>
      <c r="D116" s="8" t="s">
        <v>17</v>
      </c>
      <c r="E116" s="3"/>
    </row>
    <row r="117" spans="2:5">
      <c r="B117" s="90" t="s">
        <v>15</v>
      </c>
      <c r="C117" s="81"/>
      <c r="D117" s="1">
        <v>0</v>
      </c>
      <c r="E117" s="1"/>
    </row>
    <row r="118" spans="2:5">
      <c r="B118" s="82" t="s">
        <v>114</v>
      </c>
      <c r="C118" s="81"/>
      <c r="D118" s="18">
        <v>6874</v>
      </c>
      <c r="E118" s="1"/>
    </row>
    <row r="119" spans="2:5">
      <c r="B119" s="102" t="s">
        <v>117</v>
      </c>
      <c r="C119" s="100"/>
      <c r="D119" s="18">
        <v>4934.1099999999997</v>
      </c>
      <c r="E119" s="1"/>
    </row>
    <row r="120" spans="2:5">
      <c r="B120" s="82" t="s">
        <v>118</v>
      </c>
      <c r="C120" s="81"/>
      <c r="D120" s="37">
        <v>3493.05</v>
      </c>
      <c r="E120" s="1"/>
    </row>
    <row r="121" spans="2:5">
      <c r="B121" s="90" t="s">
        <v>16</v>
      </c>
      <c r="C121" s="81"/>
      <c r="D121" s="1">
        <v>0</v>
      </c>
      <c r="E121" s="1"/>
    </row>
    <row r="122" spans="2:5">
      <c r="B122" s="82" t="s">
        <v>112</v>
      </c>
      <c r="C122" s="81"/>
      <c r="D122" s="12">
        <v>41233</v>
      </c>
      <c r="E122" s="1"/>
    </row>
    <row r="123" spans="2:5">
      <c r="B123" s="82" t="s">
        <v>115</v>
      </c>
      <c r="C123" s="81"/>
      <c r="D123" s="12">
        <v>740.9</v>
      </c>
      <c r="E123" s="1"/>
    </row>
    <row r="124" spans="2:5">
      <c r="B124" s="109" t="s">
        <v>116</v>
      </c>
      <c r="C124" s="81"/>
      <c r="D124" s="12">
        <v>17748</v>
      </c>
      <c r="E124" s="1"/>
    </row>
    <row r="125" spans="2:5" ht="15.75">
      <c r="B125" s="110"/>
      <c r="C125" s="81"/>
      <c r="D125" s="17"/>
      <c r="E125" s="1"/>
    </row>
    <row r="126" spans="2:5">
      <c r="B126" s="91" t="s">
        <v>19</v>
      </c>
      <c r="C126" s="81"/>
      <c r="D126" s="1">
        <v>0</v>
      </c>
      <c r="E126" s="1"/>
    </row>
    <row r="127" spans="2:5">
      <c r="B127" s="82" t="s">
        <v>77</v>
      </c>
      <c r="C127" s="98"/>
      <c r="D127" s="31">
        <v>1496.45</v>
      </c>
      <c r="E127" s="1"/>
    </row>
    <row r="128" spans="2:5">
      <c r="B128" s="82" t="s">
        <v>86</v>
      </c>
      <c r="C128" s="98"/>
      <c r="D128" s="12">
        <v>323.10000000000002</v>
      </c>
      <c r="E128" s="1"/>
    </row>
    <row r="129" spans="2:5">
      <c r="B129" s="82"/>
      <c r="C129" s="81"/>
      <c r="D129" s="1">
        <v>0</v>
      </c>
      <c r="E129" s="1"/>
    </row>
    <row r="130" spans="2:5">
      <c r="B130" s="86" t="s">
        <v>20</v>
      </c>
      <c r="C130" s="87"/>
      <c r="D130" s="1">
        <v>0</v>
      </c>
      <c r="E130" s="1"/>
    </row>
    <row r="131" spans="2:5">
      <c r="B131" s="82" t="s">
        <v>21</v>
      </c>
      <c r="C131" s="81"/>
      <c r="D131" s="1">
        <v>4459</v>
      </c>
      <c r="E131" s="1"/>
    </row>
    <row r="132" spans="2:5">
      <c r="B132" s="82"/>
      <c r="C132" s="81"/>
      <c r="D132" s="12"/>
      <c r="E132" s="1"/>
    </row>
    <row r="133" spans="2:5">
      <c r="B133" s="89" t="s">
        <v>18</v>
      </c>
      <c r="C133" s="81"/>
      <c r="D133" s="3">
        <f>SUM(D117:D132)</f>
        <v>81301.61</v>
      </c>
      <c r="E133" s="1"/>
    </row>
    <row r="134" spans="2:5">
      <c r="B134" s="7"/>
      <c r="C134" s="7"/>
      <c r="D134" s="7"/>
      <c r="E134" s="7"/>
    </row>
    <row r="135" spans="2:5">
      <c r="B135" t="s">
        <v>9</v>
      </c>
    </row>
    <row r="136" spans="2:5">
      <c r="B136" t="s">
        <v>10</v>
      </c>
      <c r="C136" t="s">
        <v>11</v>
      </c>
    </row>
    <row r="141" spans="2:5" ht="15.75">
      <c r="C141" s="4" t="s">
        <v>5</v>
      </c>
    </row>
    <row r="142" spans="2:5" ht="15.75">
      <c r="C142" s="4" t="s">
        <v>6</v>
      </c>
      <c r="D142" s="4"/>
    </row>
    <row r="143" spans="2:5">
      <c r="B143" s="5" t="s">
        <v>7</v>
      </c>
      <c r="C143" s="5"/>
      <c r="D143" s="5"/>
      <c r="E143" s="5"/>
    </row>
    <row r="144" spans="2:5">
      <c r="B144" s="5"/>
      <c r="C144" s="5" t="s">
        <v>52</v>
      </c>
      <c r="D144" s="5"/>
      <c r="E144" s="5"/>
    </row>
    <row r="145" spans="2:5">
      <c r="B145" t="s">
        <v>23</v>
      </c>
      <c r="C145" t="s">
        <v>31</v>
      </c>
      <c r="D145" s="6">
        <v>13</v>
      </c>
    </row>
    <row r="148" spans="2:5" ht="30">
      <c r="B148" s="1" t="s">
        <v>0</v>
      </c>
      <c r="C148" s="2" t="s">
        <v>1</v>
      </c>
      <c r="D148" s="2" t="s">
        <v>2</v>
      </c>
      <c r="E148" s="2" t="s">
        <v>3</v>
      </c>
    </row>
    <row r="149" spans="2:5">
      <c r="B149" s="3" t="s">
        <v>4</v>
      </c>
      <c r="C149" s="32">
        <v>152253.6</v>
      </c>
      <c r="D149" s="32">
        <v>147831.70000000001</v>
      </c>
      <c r="E149" s="1">
        <v>3990.7599999999802</v>
      </c>
    </row>
    <row r="150" spans="2:5">
      <c r="B150" s="79" t="s">
        <v>8</v>
      </c>
      <c r="C150" s="80"/>
      <c r="D150" s="81"/>
      <c r="E150" s="1">
        <f>C149-E149</f>
        <v>148262.84000000003</v>
      </c>
    </row>
    <row r="152" spans="2:5" ht="30">
      <c r="B152" s="90" t="s">
        <v>14</v>
      </c>
      <c r="C152" s="81"/>
      <c r="D152" s="8" t="s">
        <v>17</v>
      </c>
      <c r="E152" s="3"/>
    </row>
    <row r="153" spans="2:5">
      <c r="B153" s="90" t="s">
        <v>15</v>
      </c>
      <c r="C153" s="81"/>
      <c r="D153" s="1">
        <v>0</v>
      </c>
      <c r="E153" s="1"/>
    </row>
    <row r="154" spans="2:5">
      <c r="B154" s="82"/>
      <c r="C154" s="81"/>
      <c r="D154" s="1">
        <v>0</v>
      </c>
      <c r="E154" s="1"/>
    </row>
    <row r="155" spans="2:5">
      <c r="B155" s="82"/>
      <c r="C155" s="81"/>
      <c r="D155" s="1">
        <v>0</v>
      </c>
      <c r="E155" s="1"/>
    </row>
    <row r="156" spans="2:5">
      <c r="B156" s="90" t="s">
        <v>16</v>
      </c>
      <c r="C156" s="81"/>
      <c r="D156" s="1">
        <v>0</v>
      </c>
      <c r="E156" s="1"/>
    </row>
    <row r="157" spans="2:5">
      <c r="B157" s="82" t="s">
        <v>119</v>
      </c>
      <c r="C157" s="81"/>
      <c r="D157" s="12">
        <v>1579.33</v>
      </c>
      <c r="E157" s="1"/>
    </row>
    <row r="158" spans="2:5">
      <c r="B158" s="82"/>
      <c r="C158" s="81"/>
      <c r="D158" s="18"/>
      <c r="E158" s="1"/>
    </row>
    <row r="159" spans="2:5">
      <c r="B159" s="14"/>
      <c r="C159" s="9"/>
      <c r="D159" s="12"/>
      <c r="E159" s="1"/>
    </row>
    <row r="160" spans="2:5">
      <c r="B160" s="91" t="s">
        <v>19</v>
      </c>
      <c r="C160" s="81"/>
      <c r="D160" s="1">
        <v>0</v>
      </c>
      <c r="E160" s="1"/>
    </row>
    <row r="161" spans="2:5">
      <c r="B161" s="82" t="s">
        <v>48</v>
      </c>
      <c r="C161" s="81"/>
      <c r="D161" s="1">
        <v>191.43</v>
      </c>
      <c r="E161" s="1"/>
    </row>
    <row r="162" spans="2:5">
      <c r="B162" s="82"/>
      <c r="C162" s="81"/>
      <c r="D162" s="24"/>
      <c r="E162" s="1"/>
    </row>
    <row r="163" spans="2:5">
      <c r="B163" s="82"/>
      <c r="C163" s="81"/>
      <c r="D163" s="24"/>
      <c r="E163" s="1"/>
    </row>
    <row r="164" spans="2:5">
      <c r="B164" s="86" t="s">
        <v>20</v>
      </c>
      <c r="C164" s="87"/>
      <c r="D164" s="1">
        <v>0</v>
      </c>
      <c r="E164" s="1"/>
    </row>
    <row r="165" spans="2:5">
      <c r="B165" s="82" t="s">
        <v>63</v>
      </c>
      <c r="C165" s="81"/>
      <c r="D165" s="1">
        <v>2220</v>
      </c>
      <c r="E165" s="1"/>
    </row>
    <row r="166" spans="2:5">
      <c r="B166" s="82"/>
      <c r="C166" s="81"/>
      <c r="D166" s="1">
        <v>0</v>
      </c>
      <c r="E166" s="1"/>
    </row>
    <row r="167" spans="2:5">
      <c r="B167" s="89" t="s">
        <v>18</v>
      </c>
      <c r="C167" s="81"/>
      <c r="D167" s="3">
        <f>SUM(D153:D166)</f>
        <v>3990.76</v>
      </c>
      <c r="E167" s="1"/>
    </row>
    <row r="168" spans="2:5">
      <c r="B168" s="7"/>
      <c r="C168" s="7"/>
      <c r="D168" s="7"/>
      <c r="E168" s="7"/>
    </row>
    <row r="169" spans="2:5">
      <c r="B169" t="s">
        <v>9</v>
      </c>
    </row>
    <row r="170" spans="2:5">
      <c r="B170" t="s">
        <v>10</v>
      </c>
      <c r="C170" t="s">
        <v>11</v>
      </c>
    </row>
    <row r="176" spans="2:5" ht="15.75">
      <c r="C176" s="4" t="s">
        <v>5</v>
      </c>
    </row>
    <row r="177" spans="2:5" ht="15.75">
      <c r="C177" s="4" t="s">
        <v>6</v>
      </c>
      <c r="D177" s="4"/>
    </row>
    <row r="178" spans="2:5">
      <c r="B178" s="5" t="s">
        <v>7</v>
      </c>
      <c r="C178" s="5"/>
      <c r="D178" s="5"/>
      <c r="E178" s="5"/>
    </row>
    <row r="179" spans="2:5">
      <c r="B179" s="5"/>
      <c r="C179" s="5" t="s">
        <v>52</v>
      </c>
      <c r="D179" s="5"/>
      <c r="E179" s="5"/>
    </row>
    <row r="180" spans="2:5">
      <c r="B180" t="s">
        <v>23</v>
      </c>
      <c r="C180" t="s">
        <v>31</v>
      </c>
      <c r="D180" s="6" t="s">
        <v>32</v>
      </c>
    </row>
    <row r="183" spans="2:5" ht="30">
      <c r="B183" s="1" t="s">
        <v>0</v>
      </c>
      <c r="C183" s="2" t="s">
        <v>1</v>
      </c>
      <c r="D183" s="2" t="s">
        <v>2</v>
      </c>
      <c r="E183" s="2" t="s">
        <v>3</v>
      </c>
    </row>
    <row r="184" spans="2:5">
      <c r="B184" s="3" t="s">
        <v>4</v>
      </c>
      <c r="C184" s="32">
        <v>91723.02</v>
      </c>
      <c r="D184" s="32">
        <f>69662.27+8374.32</f>
        <v>78036.59</v>
      </c>
      <c r="E184" s="1">
        <v>267820.76</v>
      </c>
    </row>
    <row r="185" spans="2:5">
      <c r="B185" s="79" t="s">
        <v>8</v>
      </c>
      <c r="C185" s="80"/>
      <c r="D185" s="81"/>
      <c r="E185" s="1">
        <f>C184-E184</f>
        <v>-176097.74</v>
      </c>
    </row>
    <row r="187" spans="2:5" ht="30">
      <c r="B187" s="90" t="s">
        <v>14</v>
      </c>
      <c r="C187" s="81"/>
      <c r="D187" s="8" t="s">
        <v>17</v>
      </c>
      <c r="E187" s="3"/>
    </row>
    <row r="188" spans="2:5">
      <c r="B188" s="90" t="s">
        <v>15</v>
      </c>
      <c r="C188" s="81"/>
      <c r="D188" s="1">
        <v>0</v>
      </c>
      <c r="E188" s="1"/>
    </row>
    <row r="189" spans="2:5">
      <c r="B189" s="82" t="s">
        <v>121</v>
      </c>
      <c r="C189" s="81"/>
      <c r="D189" s="45">
        <v>12001</v>
      </c>
      <c r="E189" s="1"/>
    </row>
    <row r="190" spans="2:5" ht="26.45" customHeight="1">
      <c r="B190" s="82"/>
      <c r="C190" s="81"/>
      <c r="D190" s="19"/>
      <c r="E190" s="1"/>
    </row>
    <row r="191" spans="2:5">
      <c r="B191" s="90" t="s">
        <v>16</v>
      </c>
      <c r="C191" s="81"/>
      <c r="D191" s="1">
        <v>0</v>
      </c>
      <c r="E191" s="1"/>
    </row>
    <row r="192" spans="2:5">
      <c r="B192" s="82" t="s">
        <v>119</v>
      </c>
      <c r="C192" s="81"/>
      <c r="D192" s="24">
        <v>1579.33</v>
      </c>
      <c r="E192" s="1"/>
    </row>
    <row r="193" spans="2:5" ht="18.75">
      <c r="B193" s="44" t="s">
        <v>112</v>
      </c>
      <c r="C193" s="33"/>
      <c r="D193" s="24">
        <v>9736</v>
      </c>
      <c r="E193" s="1"/>
    </row>
    <row r="194" spans="2:5">
      <c r="B194" s="82" t="s">
        <v>120</v>
      </c>
      <c r="C194" s="81"/>
      <c r="D194" s="37">
        <f>'[1]тар. с площ.'!$K$100+'[1]тар. с площ.'!$K$102</f>
        <v>241291</v>
      </c>
      <c r="E194" s="1"/>
    </row>
    <row r="195" spans="2:5">
      <c r="B195" s="91" t="s">
        <v>19</v>
      </c>
      <c r="C195" s="81"/>
      <c r="D195" s="1">
        <v>0</v>
      </c>
      <c r="E195" s="1"/>
    </row>
    <row r="196" spans="2:5">
      <c r="B196" s="82" t="s">
        <v>48</v>
      </c>
      <c r="C196" s="81"/>
      <c r="D196" s="1">
        <v>191.43</v>
      </c>
      <c r="E196" s="1"/>
    </row>
    <row r="197" spans="2:5">
      <c r="B197" s="82"/>
      <c r="C197" s="81"/>
      <c r="D197" s="1"/>
      <c r="E197" s="1"/>
    </row>
    <row r="198" spans="2:5">
      <c r="B198" s="82"/>
      <c r="C198" s="81"/>
      <c r="D198" s="1">
        <v>0</v>
      </c>
      <c r="E198" s="1"/>
    </row>
    <row r="199" spans="2:5">
      <c r="B199" s="86" t="s">
        <v>20</v>
      </c>
      <c r="C199" s="87"/>
      <c r="D199" s="1">
        <v>0</v>
      </c>
      <c r="E199" s="1"/>
    </row>
    <row r="200" spans="2:5">
      <c r="B200" s="82" t="s">
        <v>63</v>
      </c>
      <c r="C200" s="81"/>
      <c r="D200" s="1">
        <v>3022</v>
      </c>
      <c r="E200" s="1"/>
    </row>
    <row r="201" spans="2:5">
      <c r="B201" s="82"/>
      <c r="C201" s="81"/>
      <c r="D201" s="1">
        <v>0</v>
      </c>
      <c r="E201" s="1"/>
    </row>
    <row r="202" spans="2:5">
      <c r="B202" s="89" t="s">
        <v>18</v>
      </c>
      <c r="C202" s="81"/>
      <c r="D202" s="23">
        <f>SUM(D188:D201)</f>
        <v>267820.76</v>
      </c>
      <c r="E202" s="1"/>
    </row>
    <row r="203" spans="2:5">
      <c r="B203" s="7"/>
      <c r="C203" s="7"/>
      <c r="D203" s="7"/>
      <c r="E203" s="7"/>
    </row>
    <row r="204" spans="2:5">
      <c r="B204" t="s">
        <v>9</v>
      </c>
    </row>
    <row r="205" spans="2:5">
      <c r="B205" t="s">
        <v>10</v>
      </c>
      <c r="C205" t="s">
        <v>11</v>
      </c>
    </row>
    <row r="210" spans="2:5" ht="15.75">
      <c r="C210" s="4" t="s">
        <v>5</v>
      </c>
    </row>
    <row r="211" spans="2:5" ht="15.75">
      <c r="C211" s="4" t="s">
        <v>6</v>
      </c>
      <c r="D211" s="4"/>
    </row>
    <row r="212" spans="2:5">
      <c r="B212" s="5" t="s">
        <v>7</v>
      </c>
      <c r="C212" s="5"/>
      <c r="D212" s="5"/>
      <c r="E212" s="5"/>
    </row>
    <row r="213" spans="2:5">
      <c r="B213" s="5"/>
      <c r="C213" s="5" t="s">
        <v>52</v>
      </c>
      <c r="D213" s="5"/>
      <c r="E213" s="5"/>
    </row>
    <row r="214" spans="2:5">
      <c r="B214" t="s">
        <v>23</v>
      </c>
      <c r="C214" t="s">
        <v>31</v>
      </c>
      <c r="D214" s="6">
        <v>15</v>
      </c>
    </row>
    <row r="217" spans="2:5" ht="30">
      <c r="B217" s="1" t="s">
        <v>0</v>
      </c>
      <c r="C217" s="2" t="s">
        <v>1</v>
      </c>
      <c r="D217" s="2" t="s">
        <v>2</v>
      </c>
      <c r="E217" s="2" t="s">
        <v>3</v>
      </c>
    </row>
    <row r="218" spans="2:5">
      <c r="B218" s="3" t="s">
        <v>4</v>
      </c>
      <c r="C218" s="32">
        <v>194992.92</v>
      </c>
      <c r="D218" s="32">
        <v>190893.5</v>
      </c>
      <c r="E218" s="1">
        <v>92045.029999999984</v>
      </c>
    </row>
    <row r="219" spans="2:5">
      <c r="B219" s="79" t="s">
        <v>8</v>
      </c>
      <c r="C219" s="80"/>
      <c r="D219" s="81"/>
      <c r="E219" s="1">
        <f>C218-E218</f>
        <v>102947.89000000003</v>
      </c>
    </row>
    <row r="221" spans="2:5" ht="30">
      <c r="B221" s="90" t="s">
        <v>14</v>
      </c>
      <c r="C221" s="81"/>
      <c r="D221" s="8" t="s">
        <v>17</v>
      </c>
      <c r="E221" s="3"/>
    </row>
    <row r="222" spans="2:5">
      <c r="B222" s="90" t="s">
        <v>15</v>
      </c>
      <c r="C222" s="81"/>
      <c r="D222" s="1">
        <v>0</v>
      </c>
      <c r="E222" s="1"/>
    </row>
    <row r="223" spans="2:5">
      <c r="B223" s="82" t="s">
        <v>123</v>
      </c>
      <c r="C223" s="81"/>
      <c r="D223" s="37">
        <v>3250.02</v>
      </c>
      <c r="E223" s="1"/>
    </row>
    <row r="224" spans="2:5">
      <c r="B224" s="82" t="s">
        <v>124</v>
      </c>
      <c r="C224" s="81"/>
      <c r="D224" s="37">
        <v>2257.91</v>
      </c>
      <c r="E224" s="1"/>
    </row>
    <row r="225" spans="2:5" ht="18.75">
      <c r="B225" s="48" t="s">
        <v>127</v>
      </c>
      <c r="C225" s="47"/>
      <c r="D225" s="37">
        <v>2461.0500000000002</v>
      </c>
      <c r="E225" s="1"/>
    </row>
    <row r="226" spans="2:5">
      <c r="B226" s="90" t="s">
        <v>16</v>
      </c>
      <c r="C226" s="81"/>
      <c r="D226" s="1">
        <v>0</v>
      </c>
      <c r="E226" s="1"/>
    </row>
    <row r="227" spans="2:5">
      <c r="B227" s="82" t="s">
        <v>122</v>
      </c>
      <c r="C227" s="81"/>
      <c r="D227" s="24">
        <f>'[1]тар. с площ.'!$K$105+'[1]тар. с площ.'!$K$111+'[1]тар. с площ.'!$K$115</f>
        <v>14925.439999999999</v>
      </c>
      <c r="E227" s="1"/>
    </row>
    <row r="228" spans="2:5">
      <c r="B228" s="82" t="s">
        <v>51</v>
      </c>
      <c r="C228" s="81"/>
      <c r="D228" s="15">
        <v>38000</v>
      </c>
      <c r="E228" s="1"/>
    </row>
    <row r="229" spans="2:5">
      <c r="B229" s="82" t="s">
        <v>119</v>
      </c>
      <c r="C229" s="81"/>
      <c r="D229" s="40">
        <v>1579.33</v>
      </c>
      <c r="E229" s="1"/>
    </row>
    <row r="230" spans="2:5">
      <c r="B230" s="102" t="s">
        <v>125</v>
      </c>
      <c r="C230" s="100"/>
      <c r="D230" s="40">
        <v>14850</v>
      </c>
      <c r="E230" s="1"/>
    </row>
    <row r="231" spans="2:5">
      <c r="B231" s="82" t="s">
        <v>56</v>
      </c>
      <c r="C231" s="81"/>
      <c r="D231" s="15">
        <v>906.11</v>
      </c>
      <c r="E231" s="1"/>
    </row>
    <row r="232" spans="2:5" ht="18.75">
      <c r="B232" s="46" t="s">
        <v>120</v>
      </c>
      <c r="C232" s="39"/>
      <c r="D232" s="15">
        <v>4534</v>
      </c>
      <c r="E232" s="1"/>
    </row>
    <row r="233" spans="2:5">
      <c r="B233" s="91" t="s">
        <v>19</v>
      </c>
      <c r="C233" s="81"/>
      <c r="D233" s="1">
        <v>0</v>
      </c>
      <c r="E233" s="1"/>
    </row>
    <row r="234" spans="2:5">
      <c r="B234" s="82" t="s">
        <v>48</v>
      </c>
      <c r="C234" s="81"/>
      <c r="D234" s="1">
        <v>191.43</v>
      </c>
      <c r="E234" s="1"/>
    </row>
    <row r="235" spans="2:5" ht="15.75">
      <c r="B235" s="82" t="s">
        <v>126</v>
      </c>
      <c r="C235" s="81"/>
      <c r="D235" s="17">
        <v>9089.74</v>
      </c>
      <c r="E235" s="1"/>
    </row>
    <row r="236" spans="2:5">
      <c r="B236" s="82"/>
      <c r="C236" s="81"/>
      <c r="D236" s="15"/>
      <c r="E236" s="1"/>
    </row>
    <row r="237" spans="2:5">
      <c r="B237" s="86" t="s">
        <v>20</v>
      </c>
      <c r="C237" s="87"/>
      <c r="D237" s="1">
        <v>0</v>
      </c>
      <c r="E237" s="1"/>
    </row>
    <row r="238" spans="2:5">
      <c r="B238" s="82"/>
      <c r="C238" s="81"/>
      <c r="D238" s="1"/>
      <c r="E238" s="1"/>
    </row>
    <row r="239" spans="2:5">
      <c r="B239" s="82"/>
      <c r="C239" s="81"/>
      <c r="D239" s="1">
        <v>0</v>
      </c>
      <c r="E239" s="1"/>
    </row>
    <row r="240" spans="2:5">
      <c r="B240" s="89" t="s">
        <v>18</v>
      </c>
      <c r="C240" s="81"/>
      <c r="D240" s="23">
        <f>SUM(D222:D239)</f>
        <v>92045.03</v>
      </c>
      <c r="E240" s="1"/>
    </row>
    <row r="241" spans="2:5">
      <c r="B241" s="7"/>
      <c r="C241" s="7"/>
      <c r="D241" s="7"/>
      <c r="E241" s="7"/>
    </row>
    <row r="242" spans="2:5">
      <c r="B242" t="s">
        <v>9</v>
      </c>
    </row>
    <row r="243" spans="2:5">
      <c r="B243" t="s">
        <v>10</v>
      </c>
      <c r="C243" t="s">
        <v>11</v>
      </c>
    </row>
    <row r="248" spans="2:5" ht="15.75">
      <c r="C248" s="4" t="s">
        <v>5</v>
      </c>
    </row>
    <row r="249" spans="2:5" ht="15.75">
      <c r="C249" s="4" t="s">
        <v>6</v>
      </c>
      <c r="D249" s="4"/>
    </row>
    <row r="250" spans="2:5">
      <c r="B250" s="5" t="s">
        <v>7</v>
      </c>
      <c r="C250" s="5"/>
      <c r="D250" s="5"/>
      <c r="E250" s="5"/>
    </row>
    <row r="251" spans="2:5">
      <c r="B251" s="5"/>
      <c r="C251" s="5" t="s">
        <v>52</v>
      </c>
      <c r="D251" s="5"/>
      <c r="E251" s="5"/>
    </row>
    <row r="252" spans="2:5">
      <c r="B252" t="s">
        <v>23</v>
      </c>
      <c r="C252" t="s">
        <v>31</v>
      </c>
      <c r="D252" s="6">
        <v>30</v>
      </c>
    </row>
    <row r="255" spans="2:5" ht="30">
      <c r="B255" s="1" t="s">
        <v>0</v>
      </c>
      <c r="C255" s="2" t="s">
        <v>1</v>
      </c>
      <c r="D255" s="2" t="s">
        <v>2</v>
      </c>
      <c r="E255" s="2" t="s">
        <v>3</v>
      </c>
    </row>
    <row r="256" spans="2:5">
      <c r="B256" s="3" t="s">
        <v>4</v>
      </c>
      <c r="C256" s="32">
        <v>78790.080000000002</v>
      </c>
      <c r="D256" s="32">
        <v>77607.27</v>
      </c>
      <c r="E256" s="1">
        <v>261149.55</v>
      </c>
    </row>
    <row r="257" spans="2:5">
      <c r="B257" s="79" t="s">
        <v>8</v>
      </c>
      <c r="C257" s="80"/>
      <c r="D257" s="81"/>
      <c r="E257" s="1">
        <f>C256-E256</f>
        <v>-182359.46999999997</v>
      </c>
    </row>
    <row r="259" spans="2:5" ht="30">
      <c r="B259" s="90" t="s">
        <v>14</v>
      </c>
      <c r="C259" s="81"/>
      <c r="D259" s="8" t="s">
        <v>17</v>
      </c>
      <c r="E259" s="3"/>
    </row>
    <row r="260" spans="2:5">
      <c r="B260" s="90" t="s">
        <v>15</v>
      </c>
      <c r="C260" s="81"/>
      <c r="D260" s="1">
        <v>0</v>
      </c>
      <c r="E260" s="1"/>
    </row>
    <row r="261" spans="2:5">
      <c r="B261" s="82" t="s">
        <v>128</v>
      </c>
      <c r="C261" s="81"/>
      <c r="D261" s="1">
        <v>1106.46</v>
      </c>
      <c r="E261" s="1"/>
    </row>
    <row r="262" spans="2:5">
      <c r="B262" s="82" t="s">
        <v>129</v>
      </c>
      <c r="C262" s="81"/>
      <c r="D262" s="1">
        <v>253043</v>
      </c>
      <c r="E262" s="1"/>
    </row>
    <row r="263" spans="2:5" ht="19.5" customHeight="1">
      <c r="B263" s="46" t="s">
        <v>133</v>
      </c>
      <c r="C263" s="39"/>
      <c r="D263" s="1">
        <v>795.78</v>
      </c>
      <c r="E263" s="1"/>
    </row>
    <row r="264" spans="2:5">
      <c r="B264" s="90" t="s">
        <v>16</v>
      </c>
      <c r="C264" s="81"/>
      <c r="D264" s="1">
        <v>0</v>
      </c>
      <c r="E264" s="1"/>
    </row>
    <row r="265" spans="2:5">
      <c r="B265" s="82" t="s">
        <v>130</v>
      </c>
      <c r="C265" s="81"/>
      <c r="D265" s="12">
        <v>5115.66</v>
      </c>
      <c r="E265" s="1"/>
    </row>
    <row r="266" spans="2:5">
      <c r="B266" s="82" t="s">
        <v>131</v>
      </c>
      <c r="C266" s="81"/>
      <c r="D266" s="1">
        <v>495.31</v>
      </c>
      <c r="E266" s="1"/>
    </row>
    <row r="267" spans="2:5">
      <c r="B267" s="91" t="s">
        <v>19</v>
      </c>
      <c r="C267" s="81"/>
      <c r="D267" s="1">
        <v>0</v>
      </c>
      <c r="E267" s="1"/>
    </row>
    <row r="268" spans="2:5">
      <c r="B268" s="82" t="s">
        <v>132</v>
      </c>
      <c r="C268" s="81"/>
      <c r="D268" s="1">
        <v>593.34</v>
      </c>
      <c r="E268" s="1"/>
    </row>
    <row r="269" spans="2:5">
      <c r="B269" s="82"/>
      <c r="C269" s="81"/>
      <c r="D269" s="1"/>
      <c r="E269" s="1"/>
    </row>
    <row r="270" spans="2:5">
      <c r="B270" s="82"/>
      <c r="C270" s="81"/>
      <c r="D270" s="1">
        <v>0</v>
      </c>
      <c r="E270" s="1"/>
    </row>
    <row r="271" spans="2:5">
      <c r="B271" s="86" t="s">
        <v>20</v>
      </c>
      <c r="C271" s="87"/>
      <c r="D271" s="1">
        <v>0</v>
      </c>
      <c r="E271" s="1"/>
    </row>
    <row r="272" spans="2:5">
      <c r="B272" s="82"/>
      <c r="C272" s="81"/>
      <c r="D272" s="1"/>
      <c r="E272" s="1"/>
    </row>
    <row r="273" spans="2:5">
      <c r="B273" s="82"/>
      <c r="C273" s="81"/>
      <c r="D273" s="1">
        <v>0</v>
      </c>
      <c r="E273" s="1"/>
    </row>
    <row r="274" spans="2:5">
      <c r="B274" s="89" t="s">
        <v>18</v>
      </c>
      <c r="C274" s="81"/>
      <c r="D274" s="3">
        <f>SUM(D260:D273)</f>
        <v>261149.55</v>
      </c>
      <c r="E274" s="1"/>
    </row>
    <row r="275" spans="2:5">
      <c r="B275" s="7"/>
      <c r="C275" s="7"/>
      <c r="D275" s="7"/>
      <c r="E275" s="7"/>
    </row>
    <row r="276" spans="2:5">
      <c r="B276" t="s">
        <v>9</v>
      </c>
    </row>
    <row r="277" spans="2:5">
      <c r="B277" t="s">
        <v>10</v>
      </c>
      <c r="C277" t="s">
        <v>11</v>
      </c>
    </row>
  </sheetData>
  <mergeCells count="137">
    <mergeCell ref="B12:D12"/>
    <mergeCell ref="B14:C14"/>
    <mergeCell ref="B15:C15"/>
    <mergeCell ref="B16:C16"/>
    <mergeCell ref="B18:C18"/>
    <mergeCell ref="B19:C19"/>
    <mergeCell ref="B26:C26"/>
    <mergeCell ref="B27:C27"/>
    <mergeCell ref="B28:C28"/>
    <mergeCell ref="B17:C17"/>
    <mergeCell ref="B29:C29"/>
    <mergeCell ref="B46:D46"/>
    <mergeCell ref="B48:C48"/>
    <mergeCell ref="B20:C20"/>
    <mergeCell ref="B21:C21"/>
    <mergeCell ref="B22:C22"/>
    <mergeCell ref="B23:C23"/>
    <mergeCell ref="B24:C24"/>
    <mergeCell ref="B25:C25"/>
    <mergeCell ref="B56:C56"/>
    <mergeCell ref="B57:C57"/>
    <mergeCell ref="B58:C58"/>
    <mergeCell ref="B59:C59"/>
    <mergeCell ref="B60:C60"/>
    <mergeCell ref="B61:C61"/>
    <mergeCell ref="B49:C49"/>
    <mergeCell ref="B50:C50"/>
    <mergeCell ref="B51:C51"/>
    <mergeCell ref="B53:C53"/>
    <mergeCell ref="B54:C54"/>
    <mergeCell ref="B55:C55"/>
    <mergeCell ref="B52:C52"/>
    <mergeCell ref="B85:C85"/>
    <mergeCell ref="B86:C86"/>
    <mergeCell ref="B87:C87"/>
    <mergeCell ref="B88:C88"/>
    <mergeCell ref="B90:C90"/>
    <mergeCell ref="B91:C91"/>
    <mergeCell ref="B62:C62"/>
    <mergeCell ref="B63:C63"/>
    <mergeCell ref="B80:D80"/>
    <mergeCell ref="B82:C82"/>
    <mergeCell ref="B83:C83"/>
    <mergeCell ref="B84:C84"/>
    <mergeCell ref="B89:C89"/>
    <mergeCell ref="B114:D114"/>
    <mergeCell ref="B116:C116"/>
    <mergeCell ref="B117:C117"/>
    <mergeCell ref="B118:C118"/>
    <mergeCell ref="B120:C120"/>
    <mergeCell ref="B121:C121"/>
    <mergeCell ref="B92:C92"/>
    <mergeCell ref="B93:C93"/>
    <mergeCell ref="B94:C94"/>
    <mergeCell ref="B95:C95"/>
    <mergeCell ref="B96:C96"/>
    <mergeCell ref="B97:C97"/>
    <mergeCell ref="B119:C119"/>
    <mergeCell ref="B130:C130"/>
    <mergeCell ref="B131:C131"/>
    <mergeCell ref="B132:C132"/>
    <mergeCell ref="B133:C133"/>
    <mergeCell ref="B150:D150"/>
    <mergeCell ref="B152:C152"/>
    <mergeCell ref="B122:C122"/>
    <mergeCell ref="B123:C123"/>
    <mergeCell ref="B126:C126"/>
    <mergeCell ref="B127:C127"/>
    <mergeCell ref="B128:C128"/>
    <mergeCell ref="B129:C129"/>
    <mergeCell ref="B124:C124"/>
    <mergeCell ref="B125:C125"/>
    <mergeCell ref="B160:C160"/>
    <mergeCell ref="B161:C161"/>
    <mergeCell ref="B162:C162"/>
    <mergeCell ref="B163:C163"/>
    <mergeCell ref="B164:C164"/>
    <mergeCell ref="B165:C165"/>
    <mergeCell ref="B153:C153"/>
    <mergeCell ref="B154:C154"/>
    <mergeCell ref="B155:C155"/>
    <mergeCell ref="B156:C156"/>
    <mergeCell ref="B157:C157"/>
    <mergeCell ref="B158:C158"/>
    <mergeCell ref="B190:C190"/>
    <mergeCell ref="B191:C191"/>
    <mergeCell ref="B192:C192"/>
    <mergeCell ref="B194:C194"/>
    <mergeCell ref="B195:C195"/>
    <mergeCell ref="B196:C196"/>
    <mergeCell ref="B166:C166"/>
    <mergeCell ref="B167:C167"/>
    <mergeCell ref="B185:D185"/>
    <mergeCell ref="B187:C187"/>
    <mergeCell ref="B188:C188"/>
    <mergeCell ref="B189:C189"/>
    <mergeCell ref="B219:D219"/>
    <mergeCell ref="B221:C221"/>
    <mergeCell ref="B222:C222"/>
    <mergeCell ref="B223:C223"/>
    <mergeCell ref="B224:C224"/>
    <mergeCell ref="B226:C226"/>
    <mergeCell ref="B197:C197"/>
    <mergeCell ref="B198:C198"/>
    <mergeCell ref="B199:C199"/>
    <mergeCell ref="B200:C200"/>
    <mergeCell ref="B201:C201"/>
    <mergeCell ref="B202:C202"/>
    <mergeCell ref="B237:C237"/>
    <mergeCell ref="B238:C238"/>
    <mergeCell ref="B239:C239"/>
    <mergeCell ref="B240:C240"/>
    <mergeCell ref="B257:D257"/>
    <mergeCell ref="B259:C259"/>
    <mergeCell ref="B227:C227"/>
    <mergeCell ref="B228:C228"/>
    <mergeCell ref="B233:C233"/>
    <mergeCell ref="B234:C234"/>
    <mergeCell ref="B235:C235"/>
    <mergeCell ref="B236:C236"/>
    <mergeCell ref="B229:C229"/>
    <mergeCell ref="B231:C231"/>
    <mergeCell ref="B230:C230"/>
    <mergeCell ref="B273:C273"/>
    <mergeCell ref="B274:C274"/>
    <mergeCell ref="B267:C267"/>
    <mergeCell ref="B268:C268"/>
    <mergeCell ref="B269:C269"/>
    <mergeCell ref="B270:C270"/>
    <mergeCell ref="B271:C271"/>
    <mergeCell ref="B272:C272"/>
    <mergeCell ref="B260:C260"/>
    <mergeCell ref="B261:C261"/>
    <mergeCell ref="B262:C262"/>
    <mergeCell ref="B264:C264"/>
    <mergeCell ref="B265:C265"/>
    <mergeCell ref="B266:C26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E350"/>
  <sheetViews>
    <sheetView topLeftCell="A310" workbookViewId="0">
      <selection activeCell="C322" sqref="C322"/>
    </sheetView>
  </sheetViews>
  <sheetFormatPr defaultRowHeight="15"/>
  <cols>
    <col min="2" max="2" width="30.42578125" customWidth="1"/>
    <col min="3" max="3" width="15.7109375" customWidth="1"/>
    <col min="4" max="4" width="12.28515625" customWidth="1"/>
    <col min="5" max="5" width="12.140625" customWidth="1"/>
  </cols>
  <sheetData>
    <row r="3" spans="2:5" ht="15.75">
      <c r="C3" s="4" t="s">
        <v>5</v>
      </c>
    </row>
    <row r="4" spans="2:5" ht="15.75">
      <c r="C4" s="4" t="s">
        <v>6</v>
      </c>
      <c r="D4" s="4"/>
    </row>
    <row r="5" spans="2:5">
      <c r="B5" s="5" t="s">
        <v>7</v>
      </c>
      <c r="C5" s="5"/>
      <c r="D5" s="5"/>
      <c r="E5" s="5"/>
    </row>
    <row r="6" spans="2:5">
      <c r="B6" s="5"/>
      <c r="C6" s="5" t="s">
        <v>52</v>
      </c>
      <c r="D6" s="5"/>
      <c r="E6" s="5"/>
    </row>
    <row r="7" spans="2:5">
      <c r="B7" t="s">
        <v>23</v>
      </c>
      <c r="C7" t="s">
        <v>33</v>
      </c>
      <c r="D7" s="6">
        <v>1</v>
      </c>
    </row>
    <row r="10" spans="2:5" ht="30">
      <c r="B10" s="1" t="s">
        <v>0</v>
      </c>
      <c r="C10" s="2" t="s">
        <v>1</v>
      </c>
      <c r="D10" s="2" t="s">
        <v>2</v>
      </c>
      <c r="E10" s="2" t="s">
        <v>3</v>
      </c>
    </row>
    <row r="11" spans="2:5">
      <c r="B11" s="3" t="s">
        <v>4</v>
      </c>
      <c r="C11" s="32">
        <v>20413.560000000001</v>
      </c>
      <c r="D11" s="32">
        <v>20826.3</v>
      </c>
      <c r="E11" s="1">
        <v>222</v>
      </c>
    </row>
    <row r="12" spans="2:5">
      <c r="B12" s="79" t="s">
        <v>8</v>
      </c>
      <c r="C12" s="80"/>
      <c r="D12" s="81"/>
      <c r="E12" s="1">
        <f>C11-E11</f>
        <v>20191.560000000001</v>
      </c>
    </row>
    <row r="14" spans="2:5" ht="30">
      <c r="B14" s="90" t="s">
        <v>14</v>
      </c>
      <c r="C14" s="81"/>
      <c r="D14" s="8" t="s">
        <v>17</v>
      </c>
      <c r="E14" s="3"/>
    </row>
    <row r="15" spans="2:5">
      <c r="B15" s="90" t="s">
        <v>15</v>
      </c>
      <c r="C15" s="81"/>
      <c r="D15" s="1">
        <v>0</v>
      </c>
      <c r="E15" s="1"/>
    </row>
    <row r="16" spans="2:5">
      <c r="B16" s="82"/>
      <c r="C16" s="81"/>
      <c r="D16" s="1">
        <v>0</v>
      </c>
      <c r="E16" s="1"/>
    </row>
    <row r="17" spans="2:5">
      <c r="B17" s="82"/>
      <c r="C17" s="81"/>
      <c r="D17" s="1">
        <v>0</v>
      </c>
      <c r="E17" s="1"/>
    </row>
    <row r="18" spans="2:5">
      <c r="B18" s="90" t="s">
        <v>16</v>
      </c>
      <c r="C18" s="81"/>
      <c r="D18" s="1">
        <v>0</v>
      </c>
      <c r="E18" s="1"/>
    </row>
    <row r="19" spans="2:5">
      <c r="B19" s="82"/>
      <c r="C19" s="81"/>
      <c r="D19" s="1">
        <v>0</v>
      </c>
      <c r="E19" s="1"/>
    </row>
    <row r="20" spans="2:5">
      <c r="B20" s="82"/>
      <c r="C20" s="81"/>
      <c r="D20" s="1">
        <v>0</v>
      </c>
      <c r="E20" s="1"/>
    </row>
    <row r="21" spans="2:5">
      <c r="B21" s="91" t="s">
        <v>19</v>
      </c>
      <c r="C21" s="81"/>
      <c r="D21" s="1">
        <v>0</v>
      </c>
      <c r="E21" s="1"/>
    </row>
    <row r="22" spans="2:5">
      <c r="B22" s="82"/>
      <c r="C22" s="81"/>
      <c r="D22" s="1">
        <v>0</v>
      </c>
      <c r="E22" s="1"/>
    </row>
    <row r="23" spans="2:5">
      <c r="B23" s="82"/>
      <c r="C23" s="81"/>
      <c r="D23" s="1"/>
      <c r="E23" s="1"/>
    </row>
    <row r="24" spans="2:5">
      <c r="B24" s="82"/>
      <c r="C24" s="81"/>
      <c r="D24" s="1">
        <v>0</v>
      </c>
      <c r="E24" s="1"/>
    </row>
    <row r="25" spans="2:5">
      <c r="B25" s="86" t="s">
        <v>20</v>
      </c>
      <c r="C25" s="87"/>
      <c r="D25" s="1">
        <v>0</v>
      </c>
      <c r="E25" s="1"/>
    </row>
    <row r="26" spans="2:5">
      <c r="B26" s="82" t="s">
        <v>63</v>
      </c>
      <c r="C26" s="81"/>
      <c r="D26" s="1">
        <v>222</v>
      </c>
      <c r="E26" s="1"/>
    </row>
    <row r="27" spans="2:5" ht="15.75">
      <c r="B27" s="82"/>
      <c r="C27" s="81"/>
      <c r="D27" s="19"/>
      <c r="E27" s="1"/>
    </row>
    <row r="28" spans="2:5">
      <c r="B28" s="89" t="s">
        <v>18</v>
      </c>
      <c r="C28" s="81"/>
      <c r="D28" s="3">
        <f>SUM(D15:D27)</f>
        <v>222</v>
      </c>
      <c r="E28" s="1"/>
    </row>
    <row r="29" spans="2:5">
      <c r="B29" s="7"/>
      <c r="C29" s="7"/>
      <c r="D29" s="7"/>
      <c r="E29" s="7"/>
    </row>
    <row r="30" spans="2:5">
      <c r="B30" t="s">
        <v>9</v>
      </c>
    </row>
    <row r="31" spans="2:5">
      <c r="B31" t="s">
        <v>10</v>
      </c>
      <c r="C31" t="s">
        <v>11</v>
      </c>
    </row>
    <row r="34" spans="2:5" ht="15.75">
      <c r="C34" s="4" t="s">
        <v>5</v>
      </c>
    </row>
    <row r="35" spans="2:5" ht="15.75">
      <c r="C35" s="4" t="s">
        <v>6</v>
      </c>
      <c r="D35" s="4"/>
    </row>
    <row r="36" spans="2:5">
      <c r="B36" s="5" t="s">
        <v>7</v>
      </c>
      <c r="C36" s="5"/>
      <c r="D36" s="5"/>
      <c r="E36" s="5"/>
    </row>
    <row r="37" spans="2:5">
      <c r="B37" s="5"/>
      <c r="C37" s="5" t="s">
        <v>54</v>
      </c>
      <c r="D37" s="5"/>
      <c r="E37" s="5"/>
    </row>
    <row r="38" spans="2:5">
      <c r="B38" t="s">
        <v>23</v>
      </c>
      <c r="C38" t="s">
        <v>33</v>
      </c>
      <c r="D38" s="6">
        <v>2</v>
      </c>
    </row>
    <row r="41" spans="2:5" ht="30">
      <c r="B41" s="1" t="s">
        <v>0</v>
      </c>
      <c r="C41" s="2" t="s">
        <v>1</v>
      </c>
      <c r="D41" s="2" t="s">
        <v>2</v>
      </c>
      <c r="E41" s="2" t="s">
        <v>3</v>
      </c>
    </row>
    <row r="42" spans="2:5">
      <c r="B42" s="3" t="s">
        <v>4</v>
      </c>
      <c r="C42" s="32">
        <v>48512.7</v>
      </c>
      <c r="D42" s="32">
        <v>49155.71</v>
      </c>
      <c r="E42" s="1">
        <v>71008.570000000007</v>
      </c>
    </row>
    <row r="43" spans="2:5">
      <c r="B43" s="79" t="s">
        <v>8</v>
      </c>
      <c r="C43" s="80"/>
      <c r="D43" s="81"/>
      <c r="E43" s="1">
        <f>C42-E42</f>
        <v>-22495.87000000001</v>
      </c>
    </row>
    <row r="45" spans="2:5" ht="30">
      <c r="B45" s="90" t="s">
        <v>14</v>
      </c>
      <c r="C45" s="81"/>
      <c r="D45" s="8" t="s">
        <v>17</v>
      </c>
      <c r="E45" s="3"/>
    </row>
    <row r="46" spans="2:5">
      <c r="B46" s="90" t="s">
        <v>15</v>
      </c>
      <c r="C46" s="81"/>
      <c r="D46" s="1">
        <v>0</v>
      </c>
      <c r="E46" s="1"/>
    </row>
    <row r="47" spans="2:5">
      <c r="B47" s="82" t="s">
        <v>137</v>
      </c>
      <c r="C47" s="81"/>
      <c r="D47" s="1">
        <v>488.44</v>
      </c>
      <c r="E47" s="1"/>
    </row>
    <row r="48" spans="2:5">
      <c r="B48" s="82"/>
      <c r="C48" s="81"/>
      <c r="D48" s="1">
        <v>0</v>
      </c>
      <c r="E48" s="1"/>
    </row>
    <row r="49" spans="2:5">
      <c r="B49" s="90" t="s">
        <v>16</v>
      </c>
      <c r="C49" s="81"/>
      <c r="D49" s="1">
        <v>0</v>
      </c>
      <c r="E49" s="1"/>
    </row>
    <row r="50" spans="2:5" ht="15.75">
      <c r="B50" s="82" t="s">
        <v>135</v>
      </c>
      <c r="C50" s="81"/>
      <c r="D50" s="17">
        <v>4634</v>
      </c>
      <c r="E50" s="1"/>
    </row>
    <row r="51" spans="2:5">
      <c r="B51" s="82" t="s">
        <v>87</v>
      </c>
      <c r="C51" s="81"/>
      <c r="D51" s="1">
        <v>563.76</v>
      </c>
      <c r="E51" s="1"/>
    </row>
    <row r="52" spans="2:5" ht="18">
      <c r="B52" s="53" t="s">
        <v>136</v>
      </c>
      <c r="C52" s="52"/>
      <c r="D52" s="1">
        <v>260.24</v>
      </c>
      <c r="E52" s="1"/>
    </row>
    <row r="53" spans="2:5">
      <c r="B53" s="91" t="s">
        <v>19</v>
      </c>
      <c r="C53" s="81"/>
      <c r="D53" s="1">
        <v>0</v>
      </c>
      <c r="E53" s="1"/>
    </row>
    <row r="54" spans="2:5">
      <c r="B54" s="82" t="s">
        <v>134</v>
      </c>
      <c r="C54" s="81"/>
      <c r="D54" s="1">
        <v>1147.22</v>
      </c>
      <c r="E54" s="1"/>
    </row>
    <row r="55" spans="2:5">
      <c r="B55" s="82" t="s">
        <v>57</v>
      </c>
      <c r="C55" s="81"/>
      <c r="D55" s="1">
        <v>63914.91</v>
      </c>
      <c r="E55" s="1"/>
    </row>
    <row r="56" spans="2:5">
      <c r="B56" s="82"/>
      <c r="C56" s="81"/>
      <c r="D56" s="1">
        <v>0</v>
      </c>
      <c r="E56" s="1"/>
    </row>
    <row r="57" spans="2:5">
      <c r="B57" s="86" t="s">
        <v>20</v>
      </c>
      <c r="C57" s="87"/>
      <c r="D57" s="1">
        <v>0</v>
      </c>
      <c r="E57" s="1"/>
    </row>
    <row r="58" spans="2:5" ht="15.75">
      <c r="B58" s="82"/>
      <c r="C58" s="81"/>
      <c r="D58" s="19"/>
      <c r="E58" s="1"/>
    </row>
    <row r="59" spans="2:5">
      <c r="B59" s="82"/>
      <c r="C59" s="81"/>
      <c r="D59" s="1">
        <v>0</v>
      </c>
      <c r="E59" s="1"/>
    </row>
    <row r="60" spans="2:5">
      <c r="B60" s="89" t="s">
        <v>18</v>
      </c>
      <c r="C60" s="81"/>
      <c r="D60" s="3">
        <f>SUM(D46:D59)</f>
        <v>71008.570000000007</v>
      </c>
      <c r="E60" s="1"/>
    </row>
    <row r="61" spans="2:5">
      <c r="B61" s="7"/>
      <c r="C61" s="7"/>
      <c r="D61" s="7"/>
      <c r="E61" s="7"/>
    </row>
    <row r="62" spans="2:5">
      <c r="B62" t="s">
        <v>9</v>
      </c>
    </row>
    <row r="63" spans="2:5">
      <c r="B63" t="s">
        <v>10</v>
      </c>
      <c r="C63" t="s">
        <v>11</v>
      </c>
    </row>
    <row r="66" spans="2:5" ht="15.75">
      <c r="C66" s="4" t="s">
        <v>5</v>
      </c>
    </row>
    <row r="67" spans="2:5" ht="15.75">
      <c r="C67" s="4" t="s">
        <v>6</v>
      </c>
      <c r="D67" s="4"/>
    </row>
    <row r="68" spans="2:5">
      <c r="B68" s="5" t="s">
        <v>7</v>
      </c>
      <c r="C68" s="5"/>
      <c r="D68" s="5"/>
      <c r="E68" s="5"/>
    </row>
    <row r="69" spans="2:5">
      <c r="B69" s="5"/>
      <c r="C69" s="5" t="s">
        <v>52</v>
      </c>
      <c r="D69" s="5"/>
      <c r="E69" s="5"/>
    </row>
    <row r="70" spans="2:5">
      <c r="B70" t="s">
        <v>23</v>
      </c>
      <c r="C70" t="s">
        <v>33</v>
      </c>
      <c r="D70" s="6">
        <v>3</v>
      </c>
    </row>
    <row r="73" spans="2:5" ht="30">
      <c r="B73" s="1" t="s">
        <v>0</v>
      </c>
      <c r="C73" s="2" t="s">
        <v>1</v>
      </c>
      <c r="D73" s="2" t="s">
        <v>2</v>
      </c>
      <c r="E73" s="2" t="s">
        <v>3</v>
      </c>
    </row>
    <row r="74" spans="2:5">
      <c r="B74" s="3" t="s">
        <v>4</v>
      </c>
      <c r="C74" s="32">
        <v>24664.799999999999</v>
      </c>
      <c r="D74" s="32">
        <v>24536.06</v>
      </c>
      <c r="E74" s="1">
        <v>69573.66</v>
      </c>
    </row>
    <row r="75" spans="2:5">
      <c r="B75" s="79" t="s">
        <v>8</v>
      </c>
      <c r="C75" s="80"/>
      <c r="D75" s="81"/>
      <c r="E75" s="1">
        <f>C74-E74</f>
        <v>-44908.86</v>
      </c>
    </row>
    <row r="77" spans="2:5" ht="30">
      <c r="B77" s="90" t="s">
        <v>14</v>
      </c>
      <c r="C77" s="81"/>
      <c r="D77" s="8" t="s">
        <v>17</v>
      </c>
      <c r="E77" s="3"/>
    </row>
    <row r="78" spans="2:5">
      <c r="B78" s="90" t="s">
        <v>15</v>
      </c>
      <c r="C78" s="81"/>
      <c r="D78" s="1">
        <v>0</v>
      </c>
      <c r="E78" s="1"/>
    </row>
    <row r="79" spans="2:5">
      <c r="B79" s="82"/>
      <c r="C79" s="81"/>
      <c r="D79" s="1"/>
      <c r="E79" s="1"/>
    </row>
    <row r="80" spans="2:5" ht="15.75">
      <c r="B80" s="82"/>
      <c r="C80" s="81"/>
      <c r="D80" s="17"/>
      <c r="E80" s="1"/>
    </row>
    <row r="81" spans="2:5">
      <c r="B81" s="90" t="s">
        <v>16</v>
      </c>
      <c r="C81" s="81"/>
      <c r="D81" s="1">
        <v>0</v>
      </c>
      <c r="E81" s="1"/>
    </row>
    <row r="82" spans="2:5">
      <c r="B82" s="82" t="s">
        <v>138</v>
      </c>
      <c r="C82" s="81"/>
      <c r="D82" s="27">
        <f>'[1]тар. с площ.'!$K$166+'[1]тар. с площ.'!$K$167</f>
        <v>65755</v>
      </c>
      <c r="E82" s="1"/>
    </row>
    <row r="83" spans="2:5">
      <c r="B83" s="82"/>
      <c r="C83" s="81"/>
      <c r="D83" s="1">
        <v>0</v>
      </c>
      <c r="E83" s="1"/>
    </row>
    <row r="84" spans="2:5">
      <c r="B84" s="91" t="s">
        <v>19</v>
      </c>
      <c r="C84" s="81"/>
      <c r="D84" s="1">
        <v>0</v>
      </c>
      <c r="E84" s="1"/>
    </row>
    <row r="85" spans="2:5">
      <c r="B85" s="82" t="s">
        <v>77</v>
      </c>
      <c r="C85" s="81"/>
      <c r="D85" s="1">
        <v>1376.66</v>
      </c>
      <c r="E85" s="1"/>
    </row>
    <row r="86" spans="2:5">
      <c r="B86" s="82"/>
      <c r="C86" s="81"/>
      <c r="D86" s="1"/>
      <c r="E86" s="1"/>
    </row>
    <row r="87" spans="2:5">
      <c r="B87" s="82"/>
      <c r="C87" s="81"/>
      <c r="D87" s="1">
        <v>0</v>
      </c>
      <c r="E87" s="1"/>
    </row>
    <row r="88" spans="2:5">
      <c r="B88" s="86" t="s">
        <v>20</v>
      </c>
      <c r="C88" s="87"/>
      <c r="D88" s="1">
        <v>0</v>
      </c>
      <c r="E88" s="1"/>
    </row>
    <row r="89" spans="2:5" ht="15.75">
      <c r="B89" s="82" t="s">
        <v>63</v>
      </c>
      <c r="C89" s="81"/>
      <c r="D89" s="19">
        <v>2442</v>
      </c>
      <c r="E89" s="1"/>
    </row>
    <row r="90" spans="2:5">
      <c r="B90" s="82"/>
      <c r="C90" s="81"/>
      <c r="D90" s="1">
        <v>0</v>
      </c>
      <c r="E90" s="1"/>
    </row>
    <row r="91" spans="2:5">
      <c r="B91" s="89" t="s">
        <v>18</v>
      </c>
      <c r="C91" s="81"/>
      <c r="D91" s="3">
        <f>SUM(D78:D90)</f>
        <v>69573.66</v>
      </c>
      <c r="E91" s="1"/>
    </row>
    <row r="92" spans="2:5">
      <c r="B92" s="7"/>
      <c r="C92" s="7"/>
      <c r="D92" s="7"/>
      <c r="E92" s="7"/>
    </row>
    <row r="93" spans="2:5">
      <c r="B93" t="s">
        <v>9</v>
      </c>
    </row>
    <row r="94" spans="2:5">
      <c r="B94" t="s">
        <v>10</v>
      </c>
      <c r="C94" t="s">
        <v>11</v>
      </c>
    </row>
    <row r="97" spans="2:5" ht="15.75">
      <c r="C97" s="4" t="s">
        <v>5</v>
      </c>
    </row>
    <row r="98" spans="2:5" ht="15.75">
      <c r="C98" s="4" t="s">
        <v>6</v>
      </c>
      <c r="D98" s="4"/>
    </row>
    <row r="99" spans="2:5">
      <c r="B99" s="5" t="s">
        <v>7</v>
      </c>
      <c r="C99" s="5"/>
      <c r="D99" s="5"/>
      <c r="E99" s="5"/>
    </row>
    <row r="100" spans="2:5">
      <c r="B100" s="5"/>
      <c r="C100" s="5" t="s">
        <v>52</v>
      </c>
      <c r="D100" s="5"/>
      <c r="E100" s="5"/>
    </row>
    <row r="101" spans="2:5">
      <c r="B101" t="s">
        <v>23</v>
      </c>
      <c r="C101" t="s">
        <v>34</v>
      </c>
      <c r="D101" s="6" t="s">
        <v>12</v>
      </c>
    </row>
    <row r="104" spans="2:5" ht="30">
      <c r="B104" s="1" t="s">
        <v>0</v>
      </c>
      <c r="C104" s="2" t="s">
        <v>1</v>
      </c>
      <c r="D104" s="2" t="s">
        <v>2</v>
      </c>
      <c r="E104" s="2" t="s">
        <v>3</v>
      </c>
    </row>
    <row r="105" spans="2:5">
      <c r="B105" s="3" t="s">
        <v>4</v>
      </c>
      <c r="C105" s="32">
        <v>23890.62</v>
      </c>
      <c r="D105" s="32">
        <v>23563.5</v>
      </c>
      <c r="E105" s="1">
        <v>47049.45</v>
      </c>
    </row>
    <row r="106" spans="2:5">
      <c r="B106" s="79" t="s">
        <v>8</v>
      </c>
      <c r="C106" s="80"/>
      <c r="D106" s="81"/>
      <c r="E106" s="1">
        <f>C105-E105</f>
        <v>-23158.829999999998</v>
      </c>
    </row>
    <row r="108" spans="2:5" ht="30">
      <c r="B108" s="90" t="s">
        <v>14</v>
      </c>
      <c r="C108" s="81"/>
      <c r="D108" s="8" t="s">
        <v>17</v>
      </c>
      <c r="E108" s="3"/>
    </row>
    <row r="109" spans="2:5">
      <c r="B109" s="90" t="s">
        <v>15</v>
      </c>
      <c r="C109" s="81"/>
      <c r="D109" s="1">
        <v>0</v>
      </c>
      <c r="E109" s="1"/>
    </row>
    <row r="110" spans="2:5">
      <c r="B110" s="82"/>
      <c r="C110" s="81"/>
      <c r="D110" s="1">
        <v>0</v>
      </c>
      <c r="E110" s="1"/>
    </row>
    <row r="111" spans="2:5">
      <c r="B111" s="82"/>
      <c r="C111" s="81"/>
      <c r="D111" s="1">
        <v>0</v>
      </c>
      <c r="E111" s="1"/>
    </row>
    <row r="112" spans="2:5">
      <c r="B112" s="90" t="s">
        <v>16</v>
      </c>
      <c r="C112" s="81"/>
      <c r="D112" s="1">
        <v>0</v>
      </c>
      <c r="E112" s="1"/>
    </row>
    <row r="113" spans="2:5">
      <c r="B113" s="82" t="s">
        <v>139</v>
      </c>
      <c r="C113" s="81"/>
      <c r="D113" s="15">
        <v>8924</v>
      </c>
      <c r="E113" s="1"/>
    </row>
    <row r="114" spans="2:5">
      <c r="B114" s="82"/>
      <c r="C114" s="81"/>
      <c r="D114" s="15"/>
      <c r="E114" s="1"/>
    </row>
    <row r="115" spans="2:5">
      <c r="B115" s="91" t="s">
        <v>19</v>
      </c>
      <c r="C115" s="81"/>
      <c r="D115" s="1">
        <v>0</v>
      </c>
      <c r="E115" s="1"/>
    </row>
    <row r="116" spans="2:5">
      <c r="B116" s="82" t="s">
        <v>140</v>
      </c>
      <c r="C116" s="81"/>
      <c r="D116" s="1">
        <v>38125.449999999997</v>
      </c>
      <c r="E116" s="1"/>
    </row>
    <row r="117" spans="2:5" ht="15.75">
      <c r="B117" s="82"/>
      <c r="C117" s="81"/>
      <c r="D117" s="19"/>
      <c r="E117" s="1"/>
    </row>
    <row r="118" spans="2:5">
      <c r="B118" s="82"/>
      <c r="C118" s="81"/>
      <c r="D118" s="1">
        <v>0</v>
      </c>
      <c r="E118" s="1"/>
    </row>
    <row r="119" spans="2:5">
      <c r="B119" s="86" t="s">
        <v>20</v>
      </c>
      <c r="C119" s="87"/>
      <c r="D119" s="1">
        <v>0</v>
      </c>
      <c r="E119" s="1"/>
    </row>
    <row r="120" spans="2:5" ht="15.75">
      <c r="B120" s="82"/>
      <c r="C120" s="81"/>
      <c r="D120" s="19"/>
      <c r="E120" s="1"/>
    </row>
    <row r="121" spans="2:5">
      <c r="B121" s="82"/>
      <c r="C121" s="81"/>
      <c r="D121" s="1">
        <v>0</v>
      </c>
      <c r="E121" s="1"/>
    </row>
    <row r="122" spans="2:5">
      <c r="B122" s="89" t="s">
        <v>18</v>
      </c>
      <c r="C122" s="81"/>
      <c r="D122" s="3">
        <f>SUM(D109:D121)</f>
        <v>47049.45</v>
      </c>
      <c r="E122" s="1"/>
    </row>
    <row r="123" spans="2:5">
      <c r="B123" s="7"/>
      <c r="C123" s="7"/>
      <c r="D123" s="7"/>
      <c r="E123" s="7"/>
    </row>
    <row r="124" spans="2:5">
      <c r="B124" t="s">
        <v>9</v>
      </c>
    </row>
    <row r="125" spans="2:5">
      <c r="B125" t="s">
        <v>10</v>
      </c>
      <c r="C125" t="s">
        <v>11</v>
      </c>
    </row>
    <row r="127" spans="2:5" ht="15.75">
      <c r="C127" s="4" t="s">
        <v>5</v>
      </c>
    </row>
    <row r="128" spans="2:5" ht="15.75">
      <c r="C128" s="4" t="s">
        <v>6</v>
      </c>
      <c r="D128" s="4"/>
    </row>
    <row r="129" spans="2:5">
      <c r="B129" s="5" t="s">
        <v>7</v>
      </c>
      <c r="C129" s="5"/>
      <c r="D129" s="5"/>
      <c r="E129" s="5"/>
    </row>
    <row r="130" spans="2:5">
      <c r="B130" s="5"/>
      <c r="C130" s="5" t="s">
        <v>52</v>
      </c>
      <c r="D130" s="5"/>
      <c r="E130" s="5"/>
    </row>
    <row r="131" spans="2:5">
      <c r="B131" t="s">
        <v>23</v>
      </c>
      <c r="C131" t="s">
        <v>34</v>
      </c>
      <c r="D131" s="6" t="s">
        <v>41</v>
      </c>
    </row>
    <row r="134" spans="2:5" ht="30">
      <c r="B134" s="1" t="s">
        <v>0</v>
      </c>
      <c r="C134" s="2" t="s">
        <v>1</v>
      </c>
      <c r="D134" s="2" t="s">
        <v>2</v>
      </c>
      <c r="E134" s="2" t="s">
        <v>3</v>
      </c>
    </row>
    <row r="135" spans="2:5">
      <c r="B135" s="3" t="s">
        <v>4</v>
      </c>
      <c r="C135" s="32">
        <v>48102</v>
      </c>
      <c r="D135" s="32">
        <f>45934.72</f>
        <v>45934.720000000001</v>
      </c>
      <c r="E135" s="1">
        <v>178586.84</v>
      </c>
    </row>
    <row r="136" spans="2:5">
      <c r="B136" s="79" t="s">
        <v>8</v>
      </c>
      <c r="C136" s="80"/>
      <c r="D136" s="81"/>
      <c r="E136" s="1">
        <f>C135-E135</f>
        <v>-130484.84</v>
      </c>
    </row>
    <row r="138" spans="2:5" ht="30">
      <c r="B138" s="90" t="s">
        <v>14</v>
      </c>
      <c r="C138" s="81"/>
      <c r="D138" s="8" t="s">
        <v>17</v>
      </c>
      <c r="E138" s="3"/>
    </row>
    <row r="139" spans="2:5">
      <c r="B139" s="90" t="s">
        <v>15</v>
      </c>
      <c r="C139" s="81"/>
      <c r="D139" s="1">
        <v>0</v>
      </c>
      <c r="E139" s="1"/>
    </row>
    <row r="140" spans="2:5">
      <c r="B140" s="44" t="s">
        <v>143</v>
      </c>
      <c r="C140" s="55"/>
      <c r="D140" s="1">
        <v>1393.78</v>
      </c>
      <c r="E140" s="1"/>
    </row>
    <row r="141" spans="2:5">
      <c r="B141" s="46" t="s">
        <v>144</v>
      </c>
      <c r="C141" s="55"/>
      <c r="D141" s="1">
        <v>1156</v>
      </c>
      <c r="E141" s="1"/>
    </row>
    <row r="142" spans="2:5">
      <c r="B142" s="82" t="s">
        <v>102</v>
      </c>
      <c r="C142" s="81"/>
      <c r="D142" s="27">
        <f>'[1]тар. с площ.'!$K$176+'[1]тар. с площ.'!$K$178</f>
        <v>120187</v>
      </c>
      <c r="E142" s="1"/>
    </row>
    <row r="143" spans="2:5">
      <c r="B143" s="82" t="s">
        <v>64</v>
      </c>
      <c r="C143" s="81"/>
      <c r="D143" s="1">
        <v>4143.8500000000004</v>
      </c>
      <c r="E143" s="1"/>
    </row>
    <row r="144" spans="2:5">
      <c r="B144" s="90" t="s">
        <v>16</v>
      </c>
      <c r="C144" s="81"/>
      <c r="D144" s="1">
        <v>0</v>
      </c>
      <c r="E144" s="1"/>
    </row>
    <row r="145" spans="2:5">
      <c r="B145" s="82" t="s">
        <v>145</v>
      </c>
      <c r="C145" s="81"/>
      <c r="D145" s="1">
        <v>9168</v>
      </c>
      <c r="E145" s="1"/>
    </row>
    <row r="146" spans="2:5">
      <c r="B146" s="82" t="s">
        <v>112</v>
      </c>
      <c r="C146" s="81"/>
      <c r="D146" s="1">
        <v>27904</v>
      </c>
      <c r="E146" s="1"/>
    </row>
    <row r="147" spans="2:5">
      <c r="B147" s="115" t="s">
        <v>146</v>
      </c>
      <c r="C147" s="116"/>
      <c r="D147" s="1">
        <v>6466.34</v>
      </c>
      <c r="E147" s="1"/>
    </row>
    <row r="148" spans="2:5">
      <c r="B148" s="91" t="s">
        <v>19</v>
      </c>
      <c r="C148" s="81"/>
      <c r="D148" s="1">
        <v>0</v>
      </c>
      <c r="E148" s="1"/>
    </row>
    <row r="149" spans="2:5">
      <c r="B149" s="82"/>
      <c r="C149" s="81"/>
      <c r="D149" s="1">
        <v>0</v>
      </c>
      <c r="E149" s="1"/>
    </row>
    <row r="150" spans="2:5">
      <c r="B150" s="82"/>
      <c r="C150" s="81"/>
      <c r="D150" s="1"/>
      <c r="E150" s="1"/>
    </row>
    <row r="151" spans="2:5">
      <c r="B151" s="82"/>
      <c r="C151" s="81"/>
      <c r="D151" s="1">
        <v>0</v>
      </c>
      <c r="E151" s="1"/>
    </row>
    <row r="152" spans="2:5">
      <c r="B152" s="86" t="s">
        <v>20</v>
      </c>
      <c r="C152" s="87"/>
      <c r="D152" s="1">
        <v>0</v>
      </c>
      <c r="E152" s="1"/>
    </row>
    <row r="153" spans="2:5">
      <c r="B153" s="82" t="s">
        <v>141</v>
      </c>
      <c r="C153" s="81"/>
      <c r="D153" s="50">
        <v>2447.87</v>
      </c>
      <c r="E153" s="1"/>
    </row>
    <row r="154" spans="2:5">
      <c r="B154" s="82" t="s">
        <v>63</v>
      </c>
      <c r="C154" s="81"/>
      <c r="D154" s="54">
        <v>592</v>
      </c>
      <c r="E154" s="1"/>
    </row>
    <row r="155" spans="2:5">
      <c r="B155" s="44" t="s">
        <v>142</v>
      </c>
      <c r="C155" s="44"/>
      <c r="D155" s="54">
        <v>5128</v>
      </c>
      <c r="E155" s="1"/>
    </row>
    <row r="156" spans="2:5">
      <c r="B156" s="89" t="s">
        <v>18</v>
      </c>
      <c r="C156" s="81"/>
      <c r="D156" s="3">
        <f>SUM(D139:D155)</f>
        <v>178586.84</v>
      </c>
      <c r="E156" s="1"/>
    </row>
    <row r="157" spans="2:5">
      <c r="B157" s="7"/>
      <c r="C157" s="7"/>
      <c r="D157" s="7"/>
      <c r="E157" s="7"/>
    </row>
    <row r="158" spans="2:5">
      <c r="B158" t="s">
        <v>9</v>
      </c>
    </row>
    <row r="159" spans="2:5">
      <c r="B159" t="s">
        <v>10</v>
      </c>
      <c r="C159" t="s">
        <v>11</v>
      </c>
    </row>
    <row r="161" spans="2:5" ht="15.75">
      <c r="C161" s="4" t="s">
        <v>5</v>
      </c>
    </row>
    <row r="162" spans="2:5" ht="15.75">
      <c r="C162" s="4" t="s">
        <v>6</v>
      </c>
      <c r="D162" s="4"/>
    </row>
    <row r="163" spans="2:5">
      <c r="B163" s="5" t="s">
        <v>7</v>
      </c>
      <c r="C163" s="5"/>
      <c r="D163" s="5"/>
      <c r="E163" s="5"/>
    </row>
    <row r="164" spans="2:5">
      <c r="B164" s="5"/>
      <c r="C164" s="5" t="s">
        <v>52</v>
      </c>
      <c r="D164" s="5"/>
      <c r="E164" s="5"/>
    </row>
    <row r="165" spans="2:5">
      <c r="B165" t="s">
        <v>23</v>
      </c>
      <c r="C165" t="s">
        <v>34</v>
      </c>
      <c r="D165" s="6" t="s">
        <v>42</v>
      </c>
    </row>
    <row r="168" spans="2:5" ht="30">
      <c r="B168" s="1" t="s">
        <v>0</v>
      </c>
      <c r="C168" s="2" t="s">
        <v>1</v>
      </c>
      <c r="D168" s="2" t="s">
        <v>2</v>
      </c>
      <c r="E168" s="2" t="s">
        <v>3</v>
      </c>
    </row>
    <row r="169" spans="2:5">
      <c r="B169" s="3" t="s">
        <v>4</v>
      </c>
      <c r="C169" s="32">
        <v>23467.98</v>
      </c>
      <c r="D169" s="32">
        <v>22415.68</v>
      </c>
      <c r="E169" s="1">
        <v>25810.55</v>
      </c>
    </row>
    <row r="170" spans="2:5">
      <c r="B170" s="79" t="s">
        <v>8</v>
      </c>
      <c r="C170" s="80"/>
      <c r="D170" s="81"/>
      <c r="E170" s="1">
        <f>C169-E169</f>
        <v>-2342.5699999999997</v>
      </c>
    </row>
    <row r="172" spans="2:5" ht="30">
      <c r="B172" s="90" t="s">
        <v>14</v>
      </c>
      <c r="C172" s="81"/>
      <c r="D172" s="8" t="s">
        <v>17</v>
      </c>
      <c r="E172" s="3"/>
    </row>
    <row r="173" spans="2:5">
      <c r="B173" s="90" t="s">
        <v>15</v>
      </c>
      <c r="C173" s="81"/>
      <c r="D173" s="1">
        <v>0</v>
      </c>
      <c r="E173" s="1"/>
    </row>
    <row r="174" spans="2:5">
      <c r="B174" s="82"/>
      <c r="C174" s="81"/>
      <c r="D174" s="1">
        <v>0</v>
      </c>
      <c r="E174" s="1"/>
    </row>
    <row r="175" spans="2:5">
      <c r="B175" s="82"/>
      <c r="C175" s="81"/>
      <c r="D175" s="1">
        <v>0</v>
      </c>
      <c r="E175" s="1"/>
    </row>
    <row r="176" spans="2:5">
      <c r="B176" s="90" t="s">
        <v>16</v>
      </c>
      <c r="C176" s="81"/>
      <c r="D176" s="1">
        <v>0</v>
      </c>
      <c r="E176" s="1"/>
    </row>
    <row r="177" spans="2:5">
      <c r="B177" s="109" t="s">
        <v>147</v>
      </c>
      <c r="C177" s="112"/>
      <c r="D177" s="12">
        <v>1178.6199999999999</v>
      </c>
      <c r="E177" s="1"/>
    </row>
    <row r="178" spans="2:5">
      <c r="B178" s="109" t="s">
        <v>146</v>
      </c>
      <c r="C178" s="112"/>
      <c r="D178" s="12">
        <v>10201.93</v>
      </c>
      <c r="E178" s="1"/>
    </row>
    <row r="179" spans="2:5">
      <c r="B179" s="91" t="s">
        <v>19</v>
      </c>
      <c r="C179" s="81"/>
      <c r="D179" s="1">
        <v>0</v>
      </c>
      <c r="E179" s="1"/>
    </row>
    <row r="180" spans="2:5">
      <c r="B180" s="82"/>
      <c r="C180" s="81"/>
      <c r="D180" s="1">
        <v>0</v>
      </c>
      <c r="E180" s="1"/>
    </row>
    <row r="181" spans="2:5">
      <c r="B181" s="82"/>
      <c r="C181" s="81"/>
      <c r="D181" s="1"/>
      <c r="E181" s="1"/>
    </row>
    <row r="182" spans="2:5">
      <c r="B182" s="82"/>
      <c r="C182" s="81"/>
      <c r="D182" s="1">
        <v>0</v>
      </c>
      <c r="E182" s="1"/>
    </row>
    <row r="183" spans="2:5">
      <c r="B183" s="86" t="s">
        <v>20</v>
      </c>
      <c r="C183" s="87"/>
      <c r="D183" s="1">
        <v>0</v>
      </c>
      <c r="E183" s="1"/>
    </row>
    <row r="184" spans="2:5">
      <c r="B184" s="82" t="s">
        <v>63</v>
      </c>
      <c r="C184" s="81"/>
      <c r="D184" s="50">
        <v>14430</v>
      </c>
      <c r="E184" s="1"/>
    </row>
    <row r="185" spans="2:5">
      <c r="B185" s="82"/>
      <c r="C185" s="81"/>
      <c r="D185" s="1">
        <v>0</v>
      </c>
      <c r="E185" s="1"/>
    </row>
    <row r="186" spans="2:5">
      <c r="B186" s="89" t="s">
        <v>18</v>
      </c>
      <c r="C186" s="81"/>
      <c r="D186" s="3">
        <f>SUM(D173:D185)</f>
        <v>25810.55</v>
      </c>
      <c r="E186" s="1"/>
    </row>
    <row r="187" spans="2:5">
      <c r="B187" s="7"/>
      <c r="C187" s="7"/>
      <c r="D187" s="7"/>
      <c r="E187" s="7"/>
    </row>
    <row r="188" spans="2:5">
      <c r="B188" t="s">
        <v>9</v>
      </c>
    </row>
    <row r="189" spans="2:5">
      <c r="B189" t="s">
        <v>10</v>
      </c>
      <c r="C189" t="s">
        <v>11</v>
      </c>
    </row>
    <row r="192" spans="2:5" ht="15.75">
      <c r="C192" s="4" t="s">
        <v>5</v>
      </c>
    </row>
    <row r="193" spans="2:5" ht="15.75">
      <c r="C193" s="4" t="s">
        <v>6</v>
      </c>
      <c r="D193" s="4"/>
    </row>
    <row r="194" spans="2:5">
      <c r="B194" s="5" t="s">
        <v>7</v>
      </c>
      <c r="C194" s="5"/>
      <c r="D194" s="5"/>
      <c r="E194" s="5"/>
    </row>
    <row r="195" spans="2:5">
      <c r="B195" s="5"/>
      <c r="C195" s="5" t="s">
        <v>52</v>
      </c>
      <c r="D195" s="5"/>
      <c r="E195" s="5"/>
    </row>
    <row r="196" spans="2:5">
      <c r="B196" t="s">
        <v>23</v>
      </c>
      <c r="C196" t="s">
        <v>34</v>
      </c>
      <c r="D196" s="6" t="s">
        <v>43</v>
      </c>
    </row>
    <row r="199" spans="2:5" ht="30">
      <c r="B199" s="1" t="s">
        <v>0</v>
      </c>
      <c r="C199" s="2" t="s">
        <v>1</v>
      </c>
      <c r="D199" s="2" t="s">
        <v>2</v>
      </c>
      <c r="E199" s="2" t="s">
        <v>3</v>
      </c>
    </row>
    <row r="200" spans="2:5">
      <c r="B200" s="3" t="s">
        <v>4</v>
      </c>
      <c r="C200" s="32">
        <v>64063.5</v>
      </c>
      <c r="D200" s="32">
        <f>53467.5+7594.66</f>
        <v>61062.16</v>
      </c>
      <c r="E200" s="27">
        <v>58565.100000000006</v>
      </c>
    </row>
    <row r="201" spans="2:5">
      <c r="B201" s="79" t="s">
        <v>8</v>
      </c>
      <c r="C201" s="80"/>
      <c r="D201" s="81"/>
      <c r="E201" s="1">
        <f>C200-E200</f>
        <v>5498.3999999999942</v>
      </c>
    </row>
    <row r="203" spans="2:5" ht="30">
      <c r="B203" s="90" t="s">
        <v>14</v>
      </c>
      <c r="C203" s="81"/>
      <c r="D203" s="8" t="s">
        <v>17</v>
      </c>
      <c r="E203" s="3"/>
    </row>
    <row r="204" spans="2:5">
      <c r="B204" s="90" t="s">
        <v>15</v>
      </c>
      <c r="C204" s="81"/>
      <c r="D204" s="1">
        <v>0</v>
      </c>
      <c r="E204" s="1"/>
    </row>
    <row r="205" spans="2:5">
      <c r="B205" s="82" t="s">
        <v>102</v>
      </c>
      <c r="C205" s="81"/>
      <c r="D205" s="26">
        <v>48691</v>
      </c>
      <c r="E205" s="1"/>
    </row>
    <row r="206" spans="2:5">
      <c r="B206" s="82" t="s">
        <v>148</v>
      </c>
      <c r="C206" s="81"/>
      <c r="D206" s="37">
        <v>3113.98</v>
      </c>
      <c r="E206" s="1"/>
    </row>
    <row r="207" spans="2:5">
      <c r="B207" s="102" t="s">
        <v>149</v>
      </c>
      <c r="C207" s="81"/>
      <c r="D207" s="37">
        <v>2599.4</v>
      </c>
      <c r="E207" s="1"/>
    </row>
    <row r="208" spans="2:5" ht="18.75">
      <c r="B208" s="46" t="s">
        <v>150</v>
      </c>
      <c r="C208" s="39"/>
      <c r="D208" s="37">
        <f>3219.82+'[1]тар. с площ.'!$K$193</f>
        <v>3941.1400000000003</v>
      </c>
      <c r="E208" s="1"/>
    </row>
    <row r="209" spans="2:5">
      <c r="B209" s="90" t="s">
        <v>16</v>
      </c>
      <c r="C209" s="81"/>
      <c r="D209" s="1">
        <v>0</v>
      </c>
      <c r="E209" s="1"/>
    </row>
    <row r="210" spans="2:5" ht="14.45" customHeight="1">
      <c r="B210" s="82" t="s">
        <v>62</v>
      </c>
      <c r="C210" s="98"/>
      <c r="D210" s="19">
        <v>219.58</v>
      </c>
      <c r="E210" s="1"/>
    </row>
    <row r="211" spans="2:5">
      <c r="B211" s="82"/>
      <c r="C211" s="98"/>
      <c r="D211" s="12"/>
      <c r="E211" s="1"/>
    </row>
    <row r="212" spans="2:5" ht="15.75">
      <c r="B212" s="82"/>
      <c r="C212" s="98"/>
      <c r="D212" s="17"/>
      <c r="E212" s="1"/>
    </row>
    <row r="213" spans="2:5" ht="15.75">
      <c r="B213" s="82"/>
      <c r="C213" s="98"/>
      <c r="D213" s="17"/>
      <c r="E213" s="1"/>
    </row>
    <row r="214" spans="2:5">
      <c r="B214" s="91" t="s">
        <v>19</v>
      </c>
      <c r="C214" s="81"/>
      <c r="D214" s="1">
        <v>0</v>
      </c>
      <c r="E214" s="1"/>
    </row>
    <row r="215" spans="2:5">
      <c r="B215" s="82"/>
      <c r="C215" s="81"/>
      <c r="D215" s="1">
        <v>0</v>
      </c>
      <c r="E215" s="1"/>
    </row>
    <row r="216" spans="2:5">
      <c r="B216" s="82"/>
      <c r="C216" s="81"/>
      <c r="D216" s="1"/>
      <c r="E216" s="1"/>
    </row>
    <row r="217" spans="2:5">
      <c r="B217" s="82"/>
      <c r="C217" s="81"/>
      <c r="D217" s="1">
        <v>0</v>
      </c>
      <c r="E217" s="1"/>
    </row>
    <row r="218" spans="2:5">
      <c r="B218" s="86" t="s">
        <v>20</v>
      </c>
      <c r="C218" s="87"/>
      <c r="D218" s="1">
        <v>0</v>
      </c>
      <c r="E218" s="1"/>
    </row>
    <row r="219" spans="2:5" ht="15.75">
      <c r="B219" s="82"/>
      <c r="C219" s="81"/>
      <c r="D219" s="19"/>
      <c r="E219" s="1"/>
    </row>
    <row r="220" spans="2:5">
      <c r="B220" s="82"/>
      <c r="C220" s="81"/>
      <c r="D220" s="1">
        <v>0</v>
      </c>
      <c r="E220" s="1"/>
    </row>
    <row r="221" spans="2:5">
      <c r="B221" s="114"/>
      <c r="C221" s="87"/>
      <c r="D221" s="3"/>
      <c r="E221" s="1"/>
    </row>
    <row r="222" spans="2:5" ht="15.75">
      <c r="B222" s="82"/>
      <c r="C222" s="81"/>
      <c r="D222" s="17"/>
      <c r="E222" s="1"/>
    </row>
    <row r="223" spans="2:5">
      <c r="B223" s="29"/>
      <c r="C223" s="28"/>
      <c r="D223" s="30"/>
      <c r="E223" s="1"/>
    </row>
    <row r="224" spans="2:5">
      <c r="B224" s="114" t="s">
        <v>53</v>
      </c>
      <c r="C224" s="87"/>
      <c r="D224" s="23">
        <f>SUM(D204:D223)</f>
        <v>58565.100000000006</v>
      </c>
      <c r="E224" s="1"/>
    </row>
    <row r="225" spans="2:5">
      <c r="B225" s="89"/>
      <c r="C225" s="81"/>
      <c r="D225" s="3"/>
      <c r="E225" s="1"/>
    </row>
    <row r="226" spans="2:5">
      <c r="B226" s="7"/>
      <c r="C226" s="7"/>
      <c r="D226" s="7"/>
      <c r="E226" s="7"/>
    </row>
    <row r="227" spans="2:5">
      <c r="B227" t="s">
        <v>9</v>
      </c>
    </row>
    <row r="228" spans="2:5">
      <c r="B228" t="s">
        <v>10</v>
      </c>
      <c r="C228" t="s">
        <v>11</v>
      </c>
    </row>
    <row r="230" spans="2:5" ht="15.75">
      <c r="C230" s="4" t="s">
        <v>5</v>
      </c>
    </row>
    <row r="231" spans="2:5" ht="15.75">
      <c r="C231" s="4" t="s">
        <v>6</v>
      </c>
      <c r="D231" s="4"/>
    </row>
    <row r="232" spans="2:5">
      <c r="B232" s="5" t="s">
        <v>7</v>
      </c>
      <c r="C232" s="5"/>
      <c r="D232" s="5"/>
      <c r="E232" s="5"/>
    </row>
    <row r="233" spans="2:5">
      <c r="B233" s="5"/>
      <c r="C233" s="5" t="s">
        <v>52</v>
      </c>
      <c r="D233" s="5"/>
      <c r="E233" s="5"/>
    </row>
    <row r="234" spans="2:5">
      <c r="B234" t="s">
        <v>23</v>
      </c>
      <c r="C234" t="s">
        <v>34</v>
      </c>
      <c r="D234" s="6" t="s">
        <v>13</v>
      </c>
    </row>
    <row r="237" spans="2:5" ht="30">
      <c r="B237" s="1" t="s">
        <v>0</v>
      </c>
      <c r="C237" s="2" t="s">
        <v>1</v>
      </c>
      <c r="D237" s="2" t="s">
        <v>2</v>
      </c>
      <c r="E237" s="2" t="s">
        <v>3</v>
      </c>
    </row>
    <row r="238" spans="2:5">
      <c r="B238" s="3" t="s">
        <v>4</v>
      </c>
      <c r="C238" s="32">
        <v>21309.72</v>
      </c>
      <c r="D238" s="32">
        <v>18932.400000000001</v>
      </c>
      <c r="E238" s="1">
        <v>5865.369999999999</v>
      </c>
    </row>
    <row r="239" spans="2:5">
      <c r="B239" s="79" t="s">
        <v>8</v>
      </c>
      <c r="C239" s="80"/>
      <c r="D239" s="81"/>
      <c r="E239" s="1">
        <f>C238-E238</f>
        <v>15444.350000000002</v>
      </c>
    </row>
    <row r="241" spans="2:5" ht="30">
      <c r="B241" s="90" t="s">
        <v>14</v>
      </c>
      <c r="C241" s="81"/>
      <c r="D241" s="8" t="s">
        <v>17</v>
      </c>
      <c r="E241" s="3"/>
    </row>
    <row r="242" spans="2:5">
      <c r="B242" s="90" t="s">
        <v>15</v>
      </c>
      <c r="C242" s="81"/>
      <c r="D242" s="1">
        <v>0</v>
      </c>
      <c r="E242" s="1"/>
    </row>
    <row r="243" spans="2:5" ht="15.75">
      <c r="B243" s="82" t="s">
        <v>152</v>
      </c>
      <c r="C243" s="81"/>
      <c r="D243" s="19">
        <v>2140.38</v>
      </c>
      <c r="E243" s="1"/>
    </row>
    <row r="244" spans="2:5">
      <c r="B244" s="82"/>
      <c r="C244" s="81"/>
      <c r="D244" s="1">
        <v>0</v>
      </c>
      <c r="E244" s="1"/>
    </row>
    <row r="245" spans="2:5">
      <c r="B245" s="90" t="s">
        <v>16</v>
      </c>
      <c r="C245" s="81"/>
      <c r="D245" s="1">
        <v>0</v>
      </c>
      <c r="E245" s="1"/>
    </row>
    <row r="246" spans="2:5">
      <c r="B246" s="82" t="s">
        <v>151</v>
      </c>
      <c r="C246" s="81"/>
      <c r="D246" s="1">
        <v>3280.99</v>
      </c>
      <c r="E246" s="1"/>
    </row>
    <row r="247" spans="2:5">
      <c r="B247" s="82"/>
      <c r="C247" s="81"/>
      <c r="D247" s="1">
        <v>0</v>
      </c>
      <c r="E247" s="1"/>
    </row>
    <row r="248" spans="2:5">
      <c r="B248" s="91" t="s">
        <v>19</v>
      </c>
      <c r="C248" s="81"/>
      <c r="D248" s="1">
        <v>0</v>
      </c>
      <c r="E248" s="1"/>
    </row>
    <row r="249" spans="2:5" ht="15.75">
      <c r="B249" s="82"/>
      <c r="C249" s="81"/>
      <c r="D249" s="19"/>
      <c r="E249" s="1"/>
    </row>
    <row r="250" spans="2:5" ht="15.75">
      <c r="B250" s="82"/>
      <c r="C250" s="81"/>
      <c r="D250" s="19"/>
      <c r="E250" s="1"/>
    </row>
    <row r="251" spans="2:5">
      <c r="B251" s="82"/>
      <c r="C251" s="81"/>
      <c r="D251" s="1">
        <v>0</v>
      </c>
      <c r="E251" s="1"/>
    </row>
    <row r="252" spans="2:5">
      <c r="B252" s="86" t="s">
        <v>20</v>
      </c>
      <c r="C252" s="87"/>
      <c r="D252" s="1">
        <v>0</v>
      </c>
      <c r="E252" s="1"/>
    </row>
    <row r="253" spans="2:5" ht="15.75">
      <c r="B253" s="82" t="s">
        <v>63</v>
      </c>
      <c r="C253" s="81"/>
      <c r="D253" s="19">
        <v>444</v>
      </c>
      <c r="E253" s="1"/>
    </row>
    <row r="254" spans="2:5">
      <c r="B254" s="82"/>
      <c r="C254" s="81"/>
      <c r="D254" s="1">
        <v>0</v>
      </c>
      <c r="E254" s="1"/>
    </row>
    <row r="255" spans="2:5">
      <c r="B255" s="89" t="s">
        <v>18</v>
      </c>
      <c r="C255" s="81"/>
      <c r="D255" s="3">
        <f>SUM(D242:D254)</f>
        <v>5865.37</v>
      </c>
      <c r="E255" s="1"/>
    </row>
    <row r="256" spans="2:5">
      <c r="B256" s="7"/>
      <c r="C256" s="7"/>
      <c r="D256" s="7"/>
      <c r="E256" s="7"/>
    </row>
    <row r="257" spans="2:5">
      <c r="B257" t="s">
        <v>9</v>
      </c>
    </row>
    <row r="258" spans="2:5">
      <c r="B258" t="s">
        <v>10</v>
      </c>
      <c r="C258" t="s">
        <v>11</v>
      </c>
    </row>
    <row r="260" spans="2:5" ht="15.75">
      <c r="C260" s="4" t="s">
        <v>5</v>
      </c>
    </row>
    <row r="261" spans="2:5" ht="15.75">
      <c r="C261" s="4" t="s">
        <v>6</v>
      </c>
      <c r="D261" s="4"/>
    </row>
    <row r="262" spans="2:5">
      <c r="B262" s="5" t="s">
        <v>7</v>
      </c>
      <c r="C262" s="5"/>
      <c r="D262" s="5"/>
      <c r="E262" s="5"/>
    </row>
    <row r="263" spans="2:5">
      <c r="B263" s="5"/>
      <c r="C263" s="5" t="s">
        <v>52</v>
      </c>
      <c r="D263" s="5"/>
      <c r="E263" s="5"/>
    </row>
    <row r="264" spans="2:5">
      <c r="B264" t="s">
        <v>23</v>
      </c>
      <c r="C264" t="s">
        <v>34</v>
      </c>
      <c r="D264" s="6" t="s">
        <v>27</v>
      </c>
    </row>
    <row r="267" spans="2:5" ht="30">
      <c r="B267" s="1" t="s">
        <v>0</v>
      </c>
      <c r="C267" s="2" t="s">
        <v>1</v>
      </c>
      <c r="D267" s="2" t="s">
        <v>2</v>
      </c>
      <c r="E267" s="2" t="s">
        <v>3</v>
      </c>
    </row>
    <row r="268" spans="2:5">
      <c r="B268" s="3" t="s">
        <v>4</v>
      </c>
      <c r="C268" s="32">
        <v>61024.86</v>
      </c>
      <c r="D268" s="32">
        <f>35008.03+24176.18</f>
        <v>59184.21</v>
      </c>
      <c r="E268" s="1">
        <v>57411.979999999996</v>
      </c>
    </row>
    <row r="269" spans="2:5">
      <c r="B269" s="79" t="s">
        <v>8</v>
      </c>
      <c r="C269" s="80"/>
      <c r="D269" s="81"/>
      <c r="E269" s="1">
        <f>C268-E268</f>
        <v>3612.8800000000047</v>
      </c>
    </row>
    <row r="271" spans="2:5" ht="30">
      <c r="B271" s="90" t="s">
        <v>14</v>
      </c>
      <c r="C271" s="81"/>
      <c r="D271" s="8" t="s">
        <v>17</v>
      </c>
      <c r="E271" s="3"/>
    </row>
    <row r="272" spans="2:5">
      <c r="B272" s="90" t="s">
        <v>15</v>
      </c>
      <c r="C272" s="81"/>
      <c r="D272" s="1">
        <v>0</v>
      </c>
      <c r="E272" s="1"/>
    </row>
    <row r="273" spans="2:5" ht="15.75">
      <c r="B273" s="82" t="s">
        <v>154</v>
      </c>
      <c r="C273" s="81"/>
      <c r="D273" s="19">
        <v>4165.9799999999996</v>
      </c>
      <c r="E273" s="1"/>
    </row>
    <row r="274" spans="2:5">
      <c r="B274" s="82"/>
      <c r="C274" s="81"/>
      <c r="D274" s="1">
        <v>0</v>
      </c>
      <c r="E274" s="1"/>
    </row>
    <row r="275" spans="2:5">
      <c r="B275" s="90" t="s">
        <v>16</v>
      </c>
      <c r="C275" s="81"/>
      <c r="D275" s="1">
        <v>0</v>
      </c>
      <c r="E275" s="1"/>
    </row>
    <row r="276" spans="2:5" ht="15.75">
      <c r="B276" s="82" t="s">
        <v>22</v>
      </c>
      <c r="C276" s="81"/>
      <c r="D276" s="17">
        <v>39469</v>
      </c>
      <c r="E276" s="1"/>
    </row>
    <row r="277" spans="2:5">
      <c r="B277" s="82" t="s">
        <v>153</v>
      </c>
      <c r="C277" s="81"/>
      <c r="D277" s="1">
        <v>13777</v>
      </c>
      <c r="E277" s="1"/>
    </row>
    <row r="278" spans="2:5">
      <c r="B278" s="91" t="s">
        <v>19</v>
      </c>
      <c r="C278" s="81"/>
      <c r="D278" s="1">
        <v>0</v>
      </c>
      <c r="E278" s="1"/>
    </row>
    <row r="279" spans="2:5">
      <c r="B279" s="82"/>
      <c r="C279" s="81"/>
      <c r="D279" s="1">
        <v>0</v>
      </c>
      <c r="E279" s="1"/>
    </row>
    <row r="280" spans="2:5">
      <c r="B280" s="82"/>
      <c r="C280" s="81"/>
      <c r="D280" s="1"/>
      <c r="E280" s="1"/>
    </row>
    <row r="281" spans="2:5">
      <c r="B281" s="82"/>
      <c r="C281" s="81"/>
      <c r="D281" s="1">
        <v>0</v>
      </c>
      <c r="E281" s="1"/>
    </row>
    <row r="282" spans="2:5">
      <c r="B282" s="86" t="s">
        <v>20</v>
      </c>
      <c r="C282" s="87"/>
      <c r="D282" s="1">
        <v>0</v>
      </c>
      <c r="E282" s="1"/>
    </row>
    <row r="283" spans="2:5" ht="15.75">
      <c r="B283" s="82"/>
      <c r="C283" s="81"/>
      <c r="D283" s="19"/>
      <c r="E283" s="1"/>
    </row>
    <row r="284" spans="2:5">
      <c r="B284" s="82"/>
      <c r="C284" s="81"/>
      <c r="D284" s="1">
        <v>0</v>
      </c>
      <c r="E284" s="1"/>
    </row>
    <row r="285" spans="2:5">
      <c r="B285" s="89" t="s">
        <v>18</v>
      </c>
      <c r="C285" s="81"/>
      <c r="D285" s="3">
        <f>SUM(D272:D284)</f>
        <v>57411.979999999996</v>
      </c>
      <c r="E285" s="1"/>
    </row>
    <row r="286" spans="2:5">
      <c r="B286" s="7"/>
      <c r="C286" s="7"/>
      <c r="D286" s="7"/>
      <c r="E286" s="7"/>
    </row>
    <row r="287" spans="2:5">
      <c r="B287" t="s">
        <v>9</v>
      </c>
    </row>
    <row r="288" spans="2:5">
      <c r="B288" t="s">
        <v>10</v>
      </c>
      <c r="C288" t="s">
        <v>11</v>
      </c>
    </row>
    <row r="291" spans="2:5" ht="15.75">
      <c r="C291" s="4" t="s">
        <v>5</v>
      </c>
    </row>
    <row r="292" spans="2:5" ht="15.75">
      <c r="C292" s="4" t="s">
        <v>6</v>
      </c>
      <c r="D292" s="4"/>
    </row>
    <row r="293" spans="2:5">
      <c r="B293" s="5" t="s">
        <v>7</v>
      </c>
      <c r="C293" s="5"/>
      <c r="D293" s="5"/>
      <c r="E293" s="5"/>
    </row>
    <row r="294" spans="2:5">
      <c r="B294" s="5"/>
      <c r="C294" s="5" t="s">
        <v>52</v>
      </c>
      <c r="D294" s="5"/>
      <c r="E294" s="5"/>
    </row>
    <row r="295" spans="2:5">
      <c r="B295" t="s">
        <v>23</v>
      </c>
      <c r="C295" t="s">
        <v>34</v>
      </c>
      <c r="D295" s="6" t="s">
        <v>44</v>
      </c>
    </row>
    <row r="298" spans="2:5" ht="30">
      <c r="B298" s="1" t="s">
        <v>0</v>
      </c>
      <c r="C298" s="2" t="s">
        <v>1</v>
      </c>
      <c r="D298" s="2" t="s">
        <v>2</v>
      </c>
      <c r="E298" s="2" t="s">
        <v>3</v>
      </c>
    </row>
    <row r="299" spans="2:5">
      <c r="B299" s="3" t="s">
        <v>4</v>
      </c>
      <c r="C299" s="32">
        <v>19562.939999999999</v>
      </c>
      <c r="D299" s="32">
        <v>18551.87</v>
      </c>
      <c r="E299" s="1">
        <v>41464.86</v>
      </c>
    </row>
    <row r="300" spans="2:5">
      <c r="B300" s="79" t="s">
        <v>8</v>
      </c>
      <c r="C300" s="80"/>
      <c r="D300" s="81"/>
      <c r="E300" s="1">
        <f>C299-E299</f>
        <v>-21901.920000000002</v>
      </c>
    </row>
    <row r="302" spans="2:5" ht="30">
      <c r="B302" s="90" t="s">
        <v>14</v>
      </c>
      <c r="C302" s="81"/>
      <c r="D302" s="8" t="s">
        <v>17</v>
      </c>
      <c r="E302" s="3"/>
    </row>
    <row r="303" spans="2:5">
      <c r="B303" s="90" t="s">
        <v>15</v>
      </c>
      <c r="C303" s="81"/>
      <c r="D303" s="1">
        <v>0</v>
      </c>
      <c r="E303" s="1"/>
    </row>
    <row r="304" spans="2:5">
      <c r="B304" s="82"/>
      <c r="C304" s="81"/>
      <c r="D304" s="1">
        <v>0</v>
      </c>
      <c r="E304" s="1"/>
    </row>
    <row r="305" spans="2:5">
      <c r="B305" s="82"/>
      <c r="C305" s="81"/>
      <c r="D305" s="1">
        <v>0</v>
      </c>
      <c r="E305" s="1"/>
    </row>
    <row r="306" spans="2:5">
      <c r="B306" s="90" t="s">
        <v>16</v>
      </c>
      <c r="C306" s="81"/>
      <c r="D306" s="1">
        <v>0</v>
      </c>
      <c r="E306" s="1"/>
    </row>
    <row r="307" spans="2:5">
      <c r="B307" s="82" t="s">
        <v>112</v>
      </c>
      <c r="C307" s="81"/>
      <c r="D307" s="12">
        <f>'[1]тар. с площ.'!$K$205+'[1]тар. с площ.'!$K$207</f>
        <v>27693</v>
      </c>
      <c r="E307" s="1"/>
    </row>
    <row r="308" spans="2:5">
      <c r="B308" s="82" t="s">
        <v>155</v>
      </c>
      <c r="C308" s="81"/>
      <c r="D308" s="37">
        <f>'[1]тар. с площ.'!$K$206+'[1]тар. с площ.'!$K$208</f>
        <v>13327.86</v>
      </c>
      <c r="E308" s="1"/>
    </row>
    <row r="309" spans="2:5">
      <c r="B309" s="91" t="s">
        <v>19</v>
      </c>
      <c r="C309" s="81"/>
      <c r="D309" s="1">
        <v>0</v>
      </c>
      <c r="E309" s="1"/>
    </row>
    <row r="310" spans="2:5">
      <c r="B310" s="82"/>
      <c r="C310" s="81"/>
      <c r="D310" s="15"/>
      <c r="E310" s="1"/>
    </row>
    <row r="311" spans="2:5">
      <c r="B311" s="82"/>
      <c r="C311" s="81"/>
      <c r="D311" s="1"/>
      <c r="E311" s="1"/>
    </row>
    <row r="312" spans="2:5">
      <c r="B312" s="82"/>
      <c r="C312" s="81"/>
      <c r="D312" s="1">
        <v>0</v>
      </c>
      <c r="E312" s="1"/>
    </row>
    <row r="313" spans="2:5">
      <c r="B313" s="86" t="s">
        <v>20</v>
      </c>
      <c r="C313" s="87"/>
      <c r="D313" s="1">
        <v>0</v>
      </c>
      <c r="E313" s="1"/>
    </row>
    <row r="314" spans="2:5">
      <c r="B314" s="82" t="s">
        <v>63</v>
      </c>
      <c r="C314" s="81"/>
      <c r="D314" s="43">
        <f>'[1]тар. с площ.'!$K$203+'[1]тар. с площ.'!$K$204</f>
        <v>444</v>
      </c>
      <c r="E314" s="1"/>
    </row>
    <row r="315" spans="2:5">
      <c r="B315" s="82"/>
      <c r="C315" s="81"/>
      <c r="D315" s="1">
        <v>0</v>
      </c>
      <c r="E315" s="1"/>
    </row>
    <row r="316" spans="2:5">
      <c r="B316" s="89" t="s">
        <v>18</v>
      </c>
      <c r="C316" s="81"/>
      <c r="D316" s="3">
        <f>SUM(D303:D315)</f>
        <v>41464.86</v>
      </c>
      <c r="E316" s="1"/>
    </row>
    <row r="317" spans="2:5">
      <c r="B317" s="7"/>
      <c r="C317" s="7"/>
      <c r="D317" s="7"/>
      <c r="E317" s="7"/>
    </row>
    <row r="318" spans="2:5">
      <c r="B318" t="s">
        <v>9</v>
      </c>
    </row>
    <row r="319" spans="2:5">
      <c r="B319" t="s">
        <v>10</v>
      </c>
      <c r="C319" t="s">
        <v>11</v>
      </c>
    </row>
    <row r="322" spans="2:5" ht="15.75">
      <c r="C322" s="4" t="s">
        <v>5</v>
      </c>
    </row>
    <row r="323" spans="2:5" ht="15.75">
      <c r="C323" s="4" t="s">
        <v>6</v>
      </c>
      <c r="D323" s="4"/>
    </row>
    <row r="324" spans="2:5">
      <c r="B324" s="5" t="s">
        <v>7</v>
      </c>
      <c r="C324" s="5"/>
      <c r="D324" s="5"/>
      <c r="E324" s="5"/>
    </row>
    <row r="325" spans="2:5">
      <c r="B325" s="5"/>
      <c r="C325" s="5" t="s">
        <v>52</v>
      </c>
      <c r="D325" s="5"/>
      <c r="E325" s="5"/>
    </row>
    <row r="326" spans="2:5">
      <c r="B326" t="s">
        <v>23</v>
      </c>
      <c r="C326" t="s">
        <v>34</v>
      </c>
      <c r="D326" s="6" t="s">
        <v>45</v>
      </c>
    </row>
    <row r="329" spans="2:5" ht="30">
      <c r="B329" s="1" t="s">
        <v>0</v>
      </c>
      <c r="C329" s="2" t="s">
        <v>1</v>
      </c>
      <c r="D329" s="2" t="s">
        <v>2</v>
      </c>
      <c r="E329" s="2" t="s">
        <v>3</v>
      </c>
    </row>
    <row r="330" spans="2:5">
      <c r="B330" s="3" t="s">
        <v>4</v>
      </c>
      <c r="C330" s="32">
        <v>19334.939999999999</v>
      </c>
      <c r="D330" s="32">
        <v>18701.21</v>
      </c>
      <c r="E330" s="56">
        <v>47114.79</v>
      </c>
    </row>
    <row r="331" spans="2:5">
      <c r="B331" s="79" t="s">
        <v>8</v>
      </c>
      <c r="C331" s="80"/>
      <c r="D331" s="81"/>
      <c r="E331" s="1">
        <f>C330-E330</f>
        <v>-27779.850000000002</v>
      </c>
    </row>
    <row r="333" spans="2:5" ht="30">
      <c r="B333" s="90" t="s">
        <v>14</v>
      </c>
      <c r="C333" s="81"/>
      <c r="D333" s="8" t="s">
        <v>17</v>
      </c>
      <c r="E333" s="3"/>
    </row>
    <row r="334" spans="2:5">
      <c r="B334" s="90" t="s">
        <v>15</v>
      </c>
      <c r="C334" s="81"/>
      <c r="D334" s="1">
        <v>0</v>
      </c>
      <c r="E334" s="1"/>
    </row>
    <row r="335" spans="2:5" ht="15.75">
      <c r="B335" s="82"/>
      <c r="C335" s="81"/>
      <c r="D335" s="20"/>
      <c r="E335" s="1"/>
    </row>
    <row r="336" spans="2:5">
      <c r="B336" s="82"/>
      <c r="C336" s="81"/>
      <c r="D336" s="1">
        <v>0</v>
      </c>
      <c r="E336" s="1"/>
    </row>
    <row r="337" spans="2:5">
      <c r="B337" s="90" t="s">
        <v>16</v>
      </c>
      <c r="C337" s="81"/>
      <c r="D337" s="1">
        <v>0</v>
      </c>
      <c r="E337" s="1"/>
    </row>
    <row r="338" spans="2:5">
      <c r="B338" s="82"/>
      <c r="C338" s="81"/>
      <c r="D338" s="1">
        <v>0</v>
      </c>
      <c r="E338" s="1"/>
    </row>
    <row r="339" spans="2:5">
      <c r="B339" s="82"/>
      <c r="C339" s="81"/>
      <c r="D339" s="1">
        <v>0</v>
      </c>
      <c r="E339" s="1"/>
    </row>
    <row r="340" spans="2:5">
      <c r="B340" s="91" t="s">
        <v>19</v>
      </c>
      <c r="C340" s="81"/>
      <c r="D340" s="1">
        <v>0</v>
      </c>
      <c r="E340" s="1"/>
    </row>
    <row r="341" spans="2:5">
      <c r="B341" s="82" t="s">
        <v>156</v>
      </c>
      <c r="C341" s="81"/>
      <c r="D341" s="1">
        <v>47114.79</v>
      </c>
      <c r="E341" s="1"/>
    </row>
    <row r="342" spans="2:5">
      <c r="B342" s="82"/>
      <c r="C342" s="81"/>
      <c r="D342" s="1"/>
      <c r="E342" s="1"/>
    </row>
    <row r="343" spans="2:5">
      <c r="B343" s="82"/>
      <c r="C343" s="81"/>
      <c r="D343" s="1">
        <v>0</v>
      </c>
      <c r="E343" s="1"/>
    </row>
    <row r="344" spans="2:5">
      <c r="B344" s="86" t="s">
        <v>20</v>
      </c>
      <c r="C344" s="87"/>
      <c r="D344" s="1">
        <v>0</v>
      </c>
      <c r="E344" s="1"/>
    </row>
    <row r="345" spans="2:5" ht="15.75">
      <c r="B345" s="82"/>
      <c r="C345" s="81"/>
      <c r="D345" s="19"/>
      <c r="E345" s="1"/>
    </row>
    <row r="346" spans="2:5">
      <c r="B346" s="82"/>
      <c r="C346" s="81"/>
      <c r="D346" s="1">
        <v>0</v>
      </c>
      <c r="E346" s="1"/>
    </row>
    <row r="347" spans="2:5">
      <c r="B347" s="89" t="s">
        <v>18</v>
      </c>
      <c r="C347" s="81"/>
      <c r="D347" s="3">
        <f>SUM(D334:D346)</f>
        <v>47114.79</v>
      </c>
      <c r="E347" s="1"/>
    </row>
    <row r="348" spans="2:5">
      <c r="B348" s="7"/>
      <c r="C348" s="7"/>
      <c r="D348" s="7"/>
      <c r="E348" s="7"/>
    </row>
    <row r="349" spans="2:5">
      <c r="B349" t="s">
        <v>9</v>
      </c>
    </row>
    <row r="350" spans="2:5">
      <c r="B350" t="s">
        <v>10</v>
      </c>
      <c r="C350" t="s">
        <v>11</v>
      </c>
    </row>
  </sheetData>
  <mergeCells count="183">
    <mergeCell ref="B28:C28"/>
    <mergeCell ref="B43:D43"/>
    <mergeCell ref="B45:C45"/>
    <mergeCell ref="B59:C59"/>
    <mergeCell ref="B60:C60"/>
    <mergeCell ref="B75:D75"/>
    <mergeCell ref="B12:D12"/>
    <mergeCell ref="B14:C14"/>
    <mergeCell ref="B15:C15"/>
    <mergeCell ref="B16:C16"/>
    <mergeCell ref="B17:C17"/>
    <mergeCell ref="B18:C18"/>
    <mergeCell ref="B46:C46"/>
    <mergeCell ref="B47:C47"/>
    <mergeCell ref="B48:C4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53:C53"/>
    <mergeCell ref="B54:C54"/>
    <mergeCell ref="B55:C55"/>
    <mergeCell ref="B56:C56"/>
    <mergeCell ref="B57:C57"/>
    <mergeCell ref="B58:C58"/>
    <mergeCell ref="B49:C49"/>
    <mergeCell ref="B50:C50"/>
    <mergeCell ref="B51:C51"/>
    <mergeCell ref="B80:C80"/>
    <mergeCell ref="B81:C81"/>
    <mergeCell ref="B82:C82"/>
    <mergeCell ref="B83:C83"/>
    <mergeCell ref="B84:C84"/>
    <mergeCell ref="B85:C85"/>
    <mergeCell ref="B77:C77"/>
    <mergeCell ref="B78:C78"/>
    <mergeCell ref="B79:C79"/>
    <mergeCell ref="B106:D106"/>
    <mergeCell ref="B108:C108"/>
    <mergeCell ref="B109:C109"/>
    <mergeCell ref="B110:C110"/>
    <mergeCell ref="B111:C111"/>
    <mergeCell ref="B112:C112"/>
    <mergeCell ref="B86:C86"/>
    <mergeCell ref="B87:C87"/>
    <mergeCell ref="B88:C88"/>
    <mergeCell ref="B89:C89"/>
    <mergeCell ref="B90:C90"/>
    <mergeCell ref="B91:C91"/>
    <mergeCell ref="B119:C119"/>
    <mergeCell ref="B120:C120"/>
    <mergeCell ref="B121:C121"/>
    <mergeCell ref="B122:C122"/>
    <mergeCell ref="B136:D136"/>
    <mergeCell ref="B138:C138"/>
    <mergeCell ref="B113:C113"/>
    <mergeCell ref="B114:C114"/>
    <mergeCell ref="B115:C115"/>
    <mergeCell ref="B116:C116"/>
    <mergeCell ref="B117:C117"/>
    <mergeCell ref="B118:C118"/>
    <mergeCell ref="B148:C148"/>
    <mergeCell ref="B149:C149"/>
    <mergeCell ref="B150:C150"/>
    <mergeCell ref="B151:C151"/>
    <mergeCell ref="B152:C152"/>
    <mergeCell ref="B153:C153"/>
    <mergeCell ref="B139:C139"/>
    <mergeCell ref="B142:C142"/>
    <mergeCell ref="B143:C143"/>
    <mergeCell ref="B144:C144"/>
    <mergeCell ref="B145:C145"/>
    <mergeCell ref="B146:C146"/>
    <mergeCell ref="B147:C147"/>
    <mergeCell ref="B175:C175"/>
    <mergeCell ref="B176:C176"/>
    <mergeCell ref="B177:C177"/>
    <mergeCell ref="B178:C178"/>
    <mergeCell ref="B179:C179"/>
    <mergeCell ref="B180:C180"/>
    <mergeCell ref="B154:C154"/>
    <mergeCell ref="B156:C156"/>
    <mergeCell ref="B170:D170"/>
    <mergeCell ref="B172:C172"/>
    <mergeCell ref="B173:C173"/>
    <mergeCell ref="B174:C174"/>
    <mergeCell ref="B201:D201"/>
    <mergeCell ref="B203:C203"/>
    <mergeCell ref="B204:C204"/>
    <mergeCell ref="B205:C205"/>
    <mergeCell ref="B206:C206"/>
    <mergeCell ref="B209:C209"/>
    <mergeCell ref="B210:C210"/>
    <mergeCell ref="B211:C211"/>
    <mergeCell ref="B181:C181"/>
    <mergeCell ref="B182:C182"/>
    <mergeCell ref="B183:C183"/>
    <mergeCell ref="B184:C184"/>
    <mergeCell ref="B185:C185"/>
    <mergeCell ref="B186:C186"/>
    <mergeCell ref="B207:C207"/>
    <mergeCell ref="B218:C218"/>
    <mergeCell ref="B219:C219"/>
    <mergeCell ref="B220:C220"/>
    <mergeCell ref="B239:D239"/>
    <mergeCell ref="B241:C241"/>
    <mergeCell ref="B212:C212"/>
    <mergeCell ref="B213:C213"/>
    <mergeCell ref="B214:C214"/>
    <mergeCell ref="B215:C215"/>
    <mergeCell ref="B216:C216"/>
    <mergeCell ref="B217:C217"/>
    <mergeCell ref="B221:C221"/>
    <mergeCell ref="B224:C224"/>
    <mergeCell ref="B225:C225"/>
    <mergeCell ref="B222:C222"/>
    <mergeCell ref="B248:C248"/>
    <mergeCell ref="B249:C249"/>
    <mergeCell ref="B250:C250"/>
    <mergeCell ref="B251:C251"/>
    <mergeCell ref="B252:C252"/>
    <mergeCell ref="B253:C253"/>
    <mergeCell ref="B242:C242"/>
    <mergeCell ref="B243:C243"/>
    <mergeCell ref="B244:C244"/>
    <mergeCell ref="B245:C245"/>
    <mergeCell ref="B246:C246"/>
    <mergeCell ref="B247:C247"/>
    <mergeCell ref="B274:C274"/>
    <mergeCell ref="B275:C275"/>
    <mergeCell ref="B276:C276"/>
    <mergeCell ref="B277:C277"/>
    <mergeCell ref="B278:C278"/>
    <mergeCell ref="B279:C279"/>
    <mergeCell ref="B254:C254"/>
    <mergeCell ref="B255:C255"/>
    <mergeCell ref="B269:D269"/>
    <mergeCell ref="B271:C271"/>
    <mergeCell ref="B272:C272"/>
    <mergeCell ref="B273:C273"/>
    <mergeCell ref="B300:D300"/>
    <mergeCell ref="B302:C302"/>
    <mergeCell ref="B303:C303"/>
    <mergeCell ref="B304:C304"/>
    <mergeCell ref="B305:C305"/>
    <mergeCell ref="B306:C306"/>
    <mergeCell ref="B280:C280"/>
    <mergeCell ref="B281:C281"/>
    <mergeCell ref="B282:C282"/>
    <mergeCell ref="B283:C283"/>
    <mergeCell ref="B284:C284"/>
    <mergeCell ref="B285:C285"/>
    <mergeCell ref="B347:C347"/>
    <mergeCell ref="B340:C340"/>
    <mergeCell ref="B341:C341"/>
    <mergeCell ref="B342:C342"/>
    <mergeCell ref="B343:C343"/>
    <mergeCell ref="B344:C344"/>
    <mergeCell ref="B345:C345"/>
    <mergeCell ref="B334:C334"/>
    <mergeCell ref="B335:C335"/>
    <mergeCell ref="B336:C336"/>
    <mergeCell ref="B337:C337"/>
    <mergeCell ref="B338:C338"/>
    <mergeCell ref="B339:C339"/>
    <mergeCell ref="B313:C313"/>
    <mergeCell ref="B314:C314"/>
    <mergeCell ref="B315:C315"/>
    <mergeCell ref="B316:C316"/>
    <mergeCell ref="B331:D331"/>
    <mergeCell ref="B333:C333"/>
    <mergeCell ref="B307:C307"/>
    <mergeCell ref="B308:C308"/>
    <mergeCell ref="B346:C346"/>
    <mergeCell ref="B309:C309"/>
    <mergeCell ref="B310:C310"/>
    <mergeCell ref="B311:C311"/>
    <mergeCell ref="B312:C31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E263"/>
  <sheetViews>
    <sheetView topLeftCell="A229" workbookViewId="0">
      <selection activeCell="C230" sqref="C230"/>
    </sheetView>
  </sheetViews>
  <sheetFormatPr defaultRowHeight="15"/>
  <cols>
    <col min="2" max="2" width="28.7109375" customWidth="1"/>
    <col min="3" max="3" width="15.85546875" customWidth="1"/>
    <col min="4" max="4" width="13" customWidth="1"/>
    <col min="5" max="5" width="11.140625" customWidth="1"/>
  </cols>
  <sheetData>
    <row r="3" spans="2:5" ht="15.75">
      <c r="C3" s="4" t="s">
        <v>5</v>
      </c>
    </row>
    <row r="4" spans="2:5" ht="15.75">
      <c r="C4" s="4" t="s">
        <v>6</v>
      </c>
      <c r="D4" s="4"/>
    </row>
    <row r="5" spans="2:5">
      <c r="B5" s="5" t="s">
        <v>7</v>
      </c>
      <c r="C5" s="5"/>
      <c r="D5" s="5"/>
      <c r="E5" s="5"/>
    </row>
    <row r="6" spans="2:5">
      <c r="B6" s="5"/>
      <c r="C6" s="5" t="s">
        <v>52</v>
      </c>
      <c r="D6" s="5"/>
      <c r="E6" s="5"/>
    </row>
    <row r="7" spans="2:5">
      <c r="B7" t="s">
        <v>23</v>
      </c>
      <c r="C7" t="s">
        <v>35</v>
      </c>
      <c r="D7" s="6">
        <v>6</v>
      </c>
    </row>
    <row r="10" spans="2:5" ht="30">
      <c r="B10" s="1" t="s">
        <v>0</v>
      </c>
      <c r="C10" s="2" t="s">
        <v>1</v>
      </c>
      <c r="D10" s="2" t="s">
        <v>2</v>
      </c>
      <c r="E10" s="2" t="s">
        <v>3</v>
      </c>
    </row>
    <row r="11" spans="2:5">
      <c r="B11" s="3" t="s">
        <v>4</v>
      </c>
      <c r="C11" s="32">
        <v>30241.200000000001</v>
      </c>
      <c r="D11" s="32">
        <v>24469.360000000001</v>
      </c>
      <c r="E11" s="1">
        <v>68644.570000000007</v>
      </c>
    </row>
    <row r="12" spans="2:5">
      <c r="B12" s="79" t="s">
        <v>8</v>
      </c>
      <c r="C12" s="80"/>
      <c r="D12" s="81"/>
      <c r="E12" s="1">
        <f>C11-E11</f>
        <v>-38403.37000000001</v>
      </c>
    </row>
    <row r="14" spans="2:5" ht="30">
      <c r="B14" s="90" t="s">
        <v>14</v>
      </c>
      <c r="C14" s="81"/>
      <c r="D14" s="8" t="s">
        <v>17</v>
      </c>
      <c r="E14" s="3"/>
    </row>
    <row r="15" spans="2:5">
      <c r="B15" s="90" t="s">
        <v>15</v>
      </c>
      <c r="C15" s="81"/>
      <c r="D15" s="1">
        <v>0</v>
      </c>
      <c r="E15" s="1"/>
    </row>
    <row r="16" spans="2:5">
      <c r="B16" s="82" t="s">
        <v>158</v>
      </c>
      <c r="C16" s="81"/>
      <c r="D16" s="50">
        <v>5087.5</v>
      </c>
      <c r="E16" s="1"/>
    </row>
    <row r="17" spans="2:5">
      <c r="B17" s="82"/>
      <c r="C17" s="81"/>
      <c r="D17" s="1">
        <v>0</v>
      </c>
      <c r="E17" s="1"/>
    </row>
    <row r="18" spans="2:5">
      <c r="B18" s="90" t="s">
        <v>16</v>
      </c>
      <c r="C18" s="81"/>
      <c r="D18" s="1">
        <v>0</v>
      </c>
      <c r="E18" s="1"/>
    </row>
    <row r="19" spans="2:5">
      <c r="B19" s="82" t="s">
        <v>157</v>
      </c>
      <c r="C19" s="81"/>
      <c r="D19" s="50">
        <v>5039.1899999999996</v>
      </c>
      <c r="E19" s="1"/>
    </row>
    <row r="20" spans="2:5">
      <c r="B20" s="82" t="s">
        <v>72</v>
      </c>
      <c r="C20" s="81"/>
      <c r="D20" s="1">
        <v>5171</v>
      </c>
      <c r="E20" s="1"/>
    </row>
    <row r="21" spans="2:5">
      <c r="B21" s="102" t="s">
        <v>22</v>
      </c>
      <c r="C21" s="81"/>
      <c r="D21" s="1">
        <v>51231</v>
      </c>
      <c r="E21" s="1"/>
    </row>
    <row r="22" spans="2:5">
      <c r="B22" s="91" t="s">
        <v>19</v>
      </c>
      <c r="C22" s="81"/>
      <c r="D22" s="1">
        <v>0</v>
      </c>
      <c r="E22" s="1"/>
    </row>
    <row r="23" spans="2:5" ht="28.5" customHeight="1">
      <c r="B23" s="82" t="s">
        <v>159</v>
      </c>
      <c r="C23" s="81"/>
      <c r="D23" s="50">
        <v>1893.88</v>
      </c>
      <c r="E23" s="1"/>
    </row>
    <row r="24" spans="2:5">
      <c r="B24" s="82"/>
      <c r="C24" s="81"/>
      <c r="D24" s="1"/>
      <c r="E24" s="1"/>
    </row>
    <row r="25" spans="2:5">
      <c r="B25" s="82"/>
      <c r="C25" s="81"/>
      <c r="D25" s="1">
        <v>0</v>
      </c>
      <c r="E25" s="1"/>
    </row>
    <row r="26" spans="2:5">
      <c r="B26" s="86" t="s">
        <v>20</v>
      </c>
      <c r="C26" s="87"/>
      <c r="D26" s="1">
        <v>0</v>
      </c>
      <c r="E26" s="1"/>
    </row>
    <row r="27" spans="2:5">
      <c r="B27" s="82" t="s">
        <v>63</v>
      </c>
      <c r="C27" s="81"/>
      <c r="D27" s="50">
        <v>222</v>
      </c>
      <c r="E27" s="1"/>
    </row>
    <row r="28" spans="2:5">
      <c r="B28" s="82"/>
      <c r="C28" s="81"/>
      <c r="D28" s="1"/>
      <c r="E28" s="1"/>
    </row>
    <row r="29" spans="2:5">
      <c r="B29" s="89" t="s">
        <v>18</v>
      </c>
      <c r="C29" s="81"/>
      <c r="D29" s="3">
        <f>SUM(D15:D28)</f>
        <v>68644.570000000007</v>
      </c>
      <c r="E29" s="1"/>
    </row>
    <row r="30" spans="2:5">
      <c r="B30" s="7"/>
      <c r="C30" s="7"/>
      <c r="D30" s="7"/>
      <c r="E30" s="7"/>
    </row>
    <row r="31" spans="2:5">
      <c r="B31" t="s">
        <v>9</v>
      </c>
    </row>
    <row r="32" spans="2:5">
      <c r="B32" t="s">
        <v>10</v>
      </c>
      <c r="C32" t="s">
        <v>11</v>
      </c>
    </row>
    <row r="35" spans="2:5" ht="15.75">
      <c r="C35" s="4" t="s">
        <v>5</v>
      </c>
    </row>
    <row r="36" spans="2:5" ht="15.75">
      <c r="C36" s="4" t="s">
        <v>6</v>
      </c>
      <c r="D36" s="4"/>
    </row>
    <row r="37" spans="2:5">
      <c r="B37" s="5" t="s">
        <v>7</v>
      </c>
      <c r="C37" s="5"/>
      <c r="D37" s="5"/>
      <c r="E37" s="5"/>
    </row>
    <row r="38" spans="2:5">
      <c r="B38" s="5"/>
      <c r="C38" s="5" t="s">
        <v>54</v>
      </c>
      <c r="D38" s="5"/>
      <c r="E38" s="5"/>
    </row>
    <row r="39" spans="2:5">
      <c r="B39" t="s">
        <v>23</v>
      </c>
      <c r="C39" t="s">
        <v>35</v>
      </c>
      <c r="D39" s="6">
        <v>8</v>
      </c>
    </row>
    <row r="42" spans="2:5" ht="30">
      <c r="B42" s="1" t="s">
        <v>0</v>
      </c>
      <c r="C42" s="2" t="s">
        <v>1</v>
      </c>
      <c r="D42" s="2" t="s">
        <v>2</v>
      </c>
      <c r="E42" s="2" t="s">
        <v>3</v>
      </c>
    </row>
    <row r="43" spans="2:5">
      <c r="B43" s="3" t="s">
        <v>4</v>
      </c>
      <c r="C43" s="32">
        <v>30204.78</v>
      </c>
      <c r="D43" s="32">
        <v>27119.86</v>
      </c>
      <c r="E43" s="1">
        <v>222</v>
      </c>
    </row>
    <row r="44" spans="2:5">
      <c r="B44" s="79" t="s">
        <v>8</v>
      </c>
      <c r="C44" s="80"/>
      <c r="D44" s="81"/>
      <c r="E44" s="1">
        <f>C43-E43</f>
        <v>29982.78</v>
      </c>
    </row>
    <row r="46" spans="2:5" ht="30">
      <c r="B46" s="90" t="s">
        <v>14</v>
      </c>
      <c r="C46" s="81"/>
      <c r="D46" s="8" t="s">
        <v>17</v>
      </c>
      <c r="E46" s="3"/>
    </row>
    <row r="47" spans="2:5">
      <c r="B47" s="90" t="s">
        <v>15</v>
      </c>
      <c r="C47" s="81"/>
      <c r="D47" s="1">
        <v>0</v>
      </c>
      <c r="E47" s="1"/>
    </row>
    <row r="48" spans="2:5">
      <c r="B48" s="82"/>
      <c r="C48" s="81"/>
      <c r="D48" s="1">
        <v>0</v>
      </c>
      <c r="E48" s="1"/>
    </row>
    <row r="49" spans="2:5">
      <c r="B49" s="82"/>
      <c r="C49" s="81"/>
      <c r="D49" s="1">
        <v>0</v>
      </c>
      <c r="E49" s="1"/>
    </row>
    <row r="50" spans="2:5">
      <c r="B50" s="90" t="s">
        <v>16</v>
      </c>
      <c r="C50" s="81"/>
      <c r="D50" s="1">
        <v>0</v>
      </c>
      <c r="E50" s="1"/>
    </row>
    <row r="51" spans="2:5">
      <c r="B51" s="82"/>
      <c r="C51" s="81"/>
      <c r="D51" s="15"/>
      <c r="E51" s="1"/>
    </row>
    <row r="52" spans="2:5">
      <c r="B52" s="82"/>
      <c r="C52" s="81"/>
      <c r="D52" s="1">
        <v>0</v>
      </c>
      <c r="E52" s="1"/>
    </row>
    <row r="53" spans="2:5">
      <c r="B53" s="91" t="s">
        <v>19</v>
      </c>
      <c r="C53" s="81"/>
      <c r="D53" s="1">
        <v>0</v>
      </c>
      <c r="E53" s="1"/>
    </row>
    <row r="54" spans="2:5">
      <c r="B54" s="82"/>
      <c r="C54" s="81"/>
      <c r="D54" s="15"/>
      <c r="E54" s="1"/>
    </row>
    <row r="55" spans="2:5">
      <c r="B55" s="82"/>
      <c r="C55" s="81"/>
      <c r="D55" s="1"/>
      <c r="E55" s="1"/>
    </row>
    <row r="56" spans="2:5">
      <c r="B56" s="82"/>
      <c r="C56" s="81"/>
      <c r="D56" s="1">
        <v>0</v>
      </c>
      <c r="E56" s="1"/>
    </row>
    <row r="57" spans="2:5">
      <c r="B57" s="86" t="s">
        <v>20</v>
      </c>
      <c r="C57" s="87"/>
      <c r="D57" s="1">
        <v>0</v>
      </c>
      <c r="E57" s="1"/>
    </row>
    <row r="58" spans="2:5">
      <c r="B58" s="82" t="s">
        <v>63</v>
      </c>
      <c r="C58" s="81"/>
      <c r="D58" s="50">
        <v>222</v>
      </c>
      <c r="E58" s="1"/>
    </row>
    <row r="59" spans="2:5">
      <c r="B59" s="82"/>
      <c r="C59" s="81"/>
      <c r="D59" s="1">
        <v>0</v>
      </c>
      <c r="E59" s="1"/>
    </row>
    <row r="60" spans="2:5">
      <c r="B60" s="89" t="s">
        <v>18</v>
      </c>
      <c r="C60" s="81"/>
      <c r="D60" s="3">
        <f>SUM(D47:D59)</f>
        <v>222</v>
      </c>
      <c r="E60" s="1"/>
    </row>
    <row r="61" spans="2:5">
      <c r="B61" s="7"/>
      <c r="C61" s="7"/>
      <c r="D61" s="7"/>
      <c r="E61" s="7"/>
    </row>
    <row r="62" spans="2:5">
      <c r="B62" t="s">
        <v>9</v>
      </c>
    </row>
    <row r="63" spans="2:5">
      <c r="B63" t="s">
        <v>10</v>
      </c>
      <c r="C63" t="s">
        <v>11</v>
      </c>
    </row>
    <row r="67" spans="2:5" ht="15.75">
      <c r="C67" s="4" t="s">
        <v>5</v>
      </c>
    </row>
    <row r="68" spans="2:5" ht="15.75">
      <c r="C68" s="4" t="s">
        <v>6</v>
      </c>
      <c r="D68" s="4"/>
    </row>
    <row r="69" spans="2:5">
      <c r="B69" s="5" t="s">
        <v>7</v>
      </c>
      <c r="C69" s="5"/>
      <c r="D69" s="5"/>
      <c r="E69" s="5"/>
    </row>
    <row r="70" spans="2:5">
      <c r="B70" s="5"/>
      <c r="C70" s="5" t="s">
        <v>52</v>
      </c>
      <c r="D70" s="5"/>
      <c r="E70" s="5"/>
    </row>
    <row r="71" spans="2:5">
      <c r="B71" t="s">
        <v>23</v>
      </c>
      <c r="C71" t="s">
        <v>35</v>
      </c>
      <c r="D71" s="6">
        <v>10</v>
      </c>
    </row>
    <row r="74" spans="2:5" ht="30">
      <c r="B74" s="1" t="s">
        <v>0</v>
      </c>
      <c r="C74" s="2" t="s">
        <v>1</v>
      </c>
      <c r="D74" s="2" t="s">
        <v>2</v>
      </c>
      <c r="E74" s="2" t="s">
        <v>3</v>
      </c>
    </row>
    <row r="75" spans="2:5">
      <c r="B75" s="3" t="s">
        <v>4</v>
      </c>
      <c r="C75" s="32">
        <v>20324.099999999999</v>
      </c>
      <c r="D75" s="32">
        <v>14110.1</v>
      </c>
      <c r="E75" s="1">
        <v>2577.7900000000009</v>
      </c>
    </row>
    <row r="76" spans="2:5">
      <c r="B76" s="79" t="s">
        <v>8</v>
      </c>
      <c r="C76" s="80"/>
      <c r="D76" s="81"/>
      <c r="E76" s="1">
        <f>C75-E75</f>
        <v>17746.309999999998</v>
      </c>
    </row>
    <row r="78" spans="2:5" ht="30">
      <c r="B78" s="90" t="s">
        <v>14</v>
      </c>
      <c r="C78" s="81"/>
      <c r="D78" s="8" t="s">
        <v>17</v>
      </c>
      <c r="E78" s="3"/>
    </row>
    <row r="79" spans="2:5">
      <c r="B79" s="90" t="s">
        <v>15</v>
      </c>
      <c r="C79" s="81"/>
      <c r="D79" s="1">
        <v>0</v>
      </c>
      <c r="E79" s="1"/>
    </row>
    <row r="80" spans="2:5">
      <c r="B80" s="82"/>
      <c r="C80" s="81"/>
      <c r="D80" s="1">
        <v>0</v>
      </c>
      <c r="E80" s="1"/>
    </row>
    <row r="81" spans="2:5">
      <c r="B81" s="82"/>
      <c r="C81" s="81"/>
      <c r="D81" s="1">
        <v>0</v>
      </c>
      <c r="E81" s="1"/>
    </row>
    <row r="82" spans="2:5">
      <c r="B82" s="90" t="s">
        <v>16</v>
      </c>
      <c r="C82" s="81"/>
      <c r="D82" s="1">
        <v>0</v>
      </c>
      <c r="E82" s="1"/>
    </row>
    <row r="83" spans="2:5" ht="15.75">
      <c r="B83" s="82"/>
      <c r="C83" s="81"/>
      <c r="D83" s="19"/>
      <c r="E83" s="1"/>
    </row>
    <row r="84" spans="2:5">
      <c r="B84" s="82"/>
      <c r="C84" s="81"/>
      <c r="D84" s="1">
        <v>0</v>
      </c>
      <c r="E84" s="1"/>
    </row>
    <row r="85" spans="2:5">
      <c r="B85" s="91" t="s">
        <v>19</v>
      </c>
      <c r="C85" s="81"/>
      <c r="D85" s="1">
        <v>0</v>
      </c>
      <c r="E85" s="1"/>
    </row>
    <row r="86" spans="2:5">
      <c r="B86" s="82" t="s">
        <v>160</v>
      </c>
      <c r="C86" s="81"/>
      <c r="D86" s="1">
        <v>1147.22</v>
      </c>
      <c r="E86" s="1"/>
    </row>
    <row r="87" spans="2:5">
      <c r="B87" s="82" t="s">
        <v>161</v>
      </c>
      <c r="C87" s="81"/>
      <c r="D87" s="1">
        <v>149.82</v>
      </c>
      <c r="E87" s="1"/>
    </row>
    <row r="88" spans="2:5">
      <c r="B88" s="82" t="s">
        <v>132</v>
      </c>
      <c r="C88" s="81"/>
      <c r="D88" s="1">
        <v>1280.75</v>
      </c>
      <c r="E88" s="1"/>
    </row>
    <row r="89" spans="2:5">
      <c r="B89" s="86" t="s">
        <v>20</v>
      </c>
      <c r="C89" s="87"/>
      <c r="D89" s="1">
        <v>0</v>
      </c>
      <c r="E89" s="1"/>
    </row>
    <row r="90" spans="2:5">
      <c r="B90" s="82"/>
      <c r="C90" s="81"/>
      <c r="D90" s="1"/>
      <c r="E90" s="1"/>
    </row>
    <row r="91" spans="2:5">
      <c r="B91" s="82"/>
      <c r="C91" s="81"/>
      <c r="D91" s="1">
        <v>0</v>
      </c>
      <c r="E91" s="1"/>
    </row>
    <row r="92" spans="2:5">
      <c r="B92" s="89" t="s">
        <v>18</v>
      </c>
      <c r="C92" s="81"/>
      <c r="D92" s="3">
        <f>SUM(D79:D91)</f>
        <v>2577.79</v>
      </c>
      <c r="E92" s="1"/>
    </row>
    <row r="93" spans="2:5">
      <c r="B93" s="7"/>
      <c r="C93" s="7"/>
      <c r="D93" s="7"/>
      <c r="E93" s="7"/>
    </row>
    <row r="94" spans="2:5">
      <c r="B94" t="s">
        <v>9</v>
      </c>
    </row>
    <row r="95" spans="2:5">
      <c r="B95" t="s">
        <v>10</v>
      </c>
      <c r="C95" t="s">
        <v>11</v>
      </c>
    </row>
    <row r="99" spans="2:5" ht="15.75">
      <c r="C99" s="4" t="s">
        <v>5</v>
      </c>
    </row>
    <row r="100" spans="2:5" ht="15.75">
      <c r="C100" s="4" t="s">
        <v>6</v>
      </c>
      <c r="D100" s="4"/>
    </row>
    <row r="101" spans="2:5">
      <c r="B101" s="5" t="s">
        <v>7</v>
      </c>
      <c r="C101" s="5"/>
      <c r="D101" s="5"/>
      <c r="E101" s="5"/>
    </row>
    <row r="102" spans="2:5">
      <c r="B102" s="5"/>
      <c r="C102" s="5" t="s">
        <v>52</v>
      </c>
      <c r="D102" s="5"/>
      <c r="E102" s="5"/>
    </row>
    <row r="103" spans="2:5">
      <c r="B103" t="s">
        <v>23</v>
      </c>
      <c r="C103" t="s">
        <v>35</v>
      </c>
      <c r="D103" s="6">
        <v>12</v>
      </c>
    </row>
    <row r="106" spans="2:5" ht="30">
      <c r="B106" s="1" t="s">
        <v>0</v>
      </c>
      <c r="C106" s="2" t="s">
        <v>1</v>
      </c>
      <c r="D106" s="2" t="s">
        <v>2</v>
      </c>
      <c r="E106" s="2" t="s">
        <v>3</v>
      </c>
    </row>
    <row r="107" spans="2:5">
      <c r="B107" s="3" t="s">
        <v>4</v>
      </c>
      <c r="C107" s="32">
        <v>3580.02</v>
      </c>
      <c r="D107" s="32">
        <v>3456.26</v>
      </c>
      <c r="E107" s="1">
        <v>51709</v>
      </c>
    </row>
    <row r="108" spans="2:5">
      <c r="B108" s="79" t="s">
        <v>8</v>
      </c>
      <c r="C108" s="80"/>
      <c r="D108" s="81"/>
      <c r="E108" s="1">
        <f>C107-E107</f>
        <v>-48128.98</v>
      </c>
    </row>
    <row r="110" spans="2:5" ht="30">
      <c r="B110" s="90" t="s">
        <v>14</v>
      </c>
      <c r="C110" s="81"/>
      <c r="D110" s="8" t="s">
        <v>17</v>
      </c>
      <c r="E110" s="3"/>
    </row>
    <row r="111" spans="2:5">
      <c r="B111" s="90" t="s">
        <v>15</v>
      </c>
      <c r="C111" s="81"/>
      <c r="D111" s="1">
        <v>0</v>
      </c>
      <c r="E111" s="1"/>
    </row>
    <row r="112" spans="2:5">
      <c r="B112" s="82"/>
      <c r="C112" s="81"/>
      <c r="D112" s="1">
        <v>0</v>
      </c>
      <c r="E112" s="1"/>
    </row>
    <row r="113" spans="2:5">
      <c r="B113" s="82"/>
      <c r="C113" s="81"/>
      <c r="D113" s="1">
        <v>0</v>
      </c>
      <c r="E113" s="1"/>
    </row>
    <row r="114" spans="2:5">
      <c r="B114" s="90" t="s">
        <v>16</v>
      </c>
      <c r="C114" s="81"/>
      <c r="D114" s="1">
        <v>0</v>
      </c>
      <c r="E114" s="1"/>
    </row>
    <row r="115" spans="2:5">
      <c r="B115" s="82" t="s">
        <v>92</v>
      </c>
      <c r="C115" s="81"/>
      <c r="D115" s="27">
        <f>'[1]тар. с площ.'!$K$228+'[1]тар. с площ.'!$K$229</f>
        <v>51709</v>
      </c>
      <c r="E115" s="1"/>
    </row>
    <row r="116" spans="2:5">
      <c r="B116" s="82"/>
      <c r="C116" s="81"/>
      <c r="D116" s="1">
        <v>0</v>
      </c>
      <c r="E116" s="1"/>
    </row>
    <row r="117" spans="2:5">
      <c r="B117" s="91" t="s">
        <v>19</v>
      </c>
      <c r="C117" s="81"/>
      <c r="D117" s="1">
        <v>0</v>
      </c>
      <c r="E117" s="1"/>
    </row>
    <row r="118" spans="2:5">
      <c r="B118" s="82"/>
      <c r="C118" s="81"/>
      <c r="D118" s="1">
        <v>0</v>
      </c>
      <c r="E118" s="1"/>
    </row>
    <row r="119" spans="2:5">
      <c r="B119" s="82"/>
      <c r="C119" s="81"/>
      <c r="D119" s="1"/>
      <c r="E119" s="1"/>
    </row>
    <row r="120" spans="2:5">
      <c r="B120" s="82"/>
      <c r="C120" s="81"/>
      <c r="D120" s="1">
        <v>0</v>
      </c>
      <c r="E120" s="1"/>
    </row>
    <row r="121" spans="2:5">
      <c r="B121" s="86" t="s">
        <v>20</v>
      </c>
      <c r="C121" s="87"/>
      <c r="D121" s="1">
        <v>0</v>
      </c>
      <c r="E121" s="1"/>
    </row>
    <row r="122" spans="2:5">
      <c r="B122" s="82"/>
      <c r="C122" s="81"/>
      <c r="D122" s="1"/>
      <c r="E122" s="1"/>
    </row>
    <row r="123" spans="2:5">
      <c r="B123" s="82"/>
      <c r="C123" s="81"/>
      <c r="D123" s="1">
        <v>0</v>
      </c>
      <c r="E123" s="1"/>
    </row>
    <row r="124" spans="2:5">
      <c r="B124" s="89" t="s">
        <v>18</v>
      </c>
      <c r="C124" s="81"/>
      <c r="D124" s="3">
        <f>SUM(D111:D123)</f>
        <v>51709</v>
      </c>
      <c r="E124" s="1"/>
    </row>
    <row r="125" spans="2:5">
      <c r="B125" s="7"/>
      <c r="C125" s="7"/>
      <c r="D125" s="7"/>
      <c r="E125" s="7"/>
    </row>
    <row r="126" spans="2:5">
      <c r="B126" t="s">
        <v>9</v>
      </c>
    </row>
    <row r="127" spans="2:5">
      <c r="B127" t="s">
        <v>10</v>
      </c>
      <c r="C127" t="s">
        <v>11</v>
      </c>
    </row>
    <row r="132" spans="2:5" ht="15.75">
      <c r="C132" s="4" t="s">
        <v>5</v>
      </c>
    </row>
    <row r="133" spans="2:5" ht="15.75">
      <c r="C133" s="4" t="s">
        <v>6</v>
      </c>
      <c r="D133" s="4"/>
    </row>
    <row r="134" spans="2:5">
      <c r="B134" s="5" t="s">
        <v>7</v>
      </c>
      <c r="C134" s="5"/>
      <c r="D134" s="5"/>
      <c r="E134" s="5"/>
    </row>
    <row r="135" spans="2:5">
      <c r="B135" s="5"/>
      <c r="C135" s="5" t="s">
        <v>52</v>
      </c>
      <c r="D135" s="5"/>
      <c r="E135" s="5"/>
    </row>
    <row r="136" spans="2:5">
      <c r="B136" t="s">
        <v>23</v>
      </c>
      <c r="C136" t="s">
        <v>35</v>
      </c>
      <c r="D136" s="6">
        <v>16</v>
      </c>
    </row>
    <row r="139" spans="2:5" ht="30">
      <c r="B139" s="1" t="s">
        <v>0</v>
      </c>
      <c r="C139" s="2" t="s">
        <v>1</v>
      </c>
      <c r="D139" s="2" t="s">
        <v>2</v>
      </c>
      <c r="E139" s="2" t="s">
        <v>3</v>
      </c>
    </row>
    <row r="140" spans="2:5">
      <c r="B140" s="3" t="s">
        <v>4</v>
      </c>
      <c r="C140" s="32">
        <v>3950.16</v>
      </c>
      <c r="D140" s="32">
        <v>4076.46</v>
      </c>
      <c r="E140" s="1">
        <v>72270</v>
      </c>
    </row>
    <row r="141" spans="2:5">
      <c r="B141" s="79" t="s">
        <v>8</v>
      </c>
      <c r="C141" s="80"/>
      <c r="D141" s="81"/>
      <c r="E141" s="1">
        <f>C140-E140</f>
        <v>-68319.839999999997</v>
      </c>
    </row>
    <row r="143" spans="2:5" ht="30">
      <c r="B143" s="90" t="s">
        <v>14</v>
      </c>
      <c r="C143" s="81"/>
      <c r="D143" s="8" t="s">
        <v>17</v>
      </c>
      <c r="E143" s="3"/>
    </row>
    <row r="144" spans="2:5">
      <c r="B144" s="90" t="s">
        <v>15</v>
      </c>
      <c r="C144" s="81"/>
      <c r="D144" s="1">
        <v>0</v>
      </c>
      <c r="E144" s="1"/>
    </row>
    <row r="145" spans="2:5">
      <c r="B145" s="82"/>
      <c r="C145" s="81"/>
      <c r="D145" s="1">
        <v>0</v>
      </c>
      <c r="E145" s="1"/>
    </row>
    <row r="146" spans="2:5">
      <c r="B146" s="82"/>
      <c r="C146" s="81"/>
      <c r="D146" s="1">
        <v>0</v>
      </c>
      <c r="E146" s="1"/>
    </row>
    <row r="147" spans="2:5">
      <c r="B147" s="90" t="s">
        <v>16</v>
      </c>
      <c r="C147" s="81"/>
      <c r="D147" s="1">
        <v>0</v>
      </c>
      <c r="E147" s="1"/>
    </row>
    <row r="148" spans="2:5">
      <c r="B148" s="82" t="s">
        <v>22</v>
      </c>
      <c r="C148" s="81"/>
      <c r="D148" s="37">
        <v>45414</v>
      </c>
      <c r="E148" s="1"/>
    </row>
    <row r="149" spans="2:5">
      <c r="B149" s="82" t="s">
        <v>162</v>
      </c>
      <c r="C149" s="81"/>
      <c r="D149" s="58">
        <v>26856</v>
      </c>
      <c r="E149" s="1"/>
    </row>
    <row r="150" spans="2:5">
      <c r="B150" s="91" t="s">
        <v>19</v>
      </c>
      <c r="C150" s="81"/>
      <c r="D150" s="1">
        <v>0</v>
      </c>
      <c r="E150" s="1"/>
    </row>
    <row r="151" spans="2:5">
      <c r="B151" s="82"/>
      <c r="C151" s="81"/>
      <c r="D151" s="24"/>
      <c r="E151" s="1"/>
    </row>
    <row r="152" spans="2:5">
      <c r="B152" s="82"/>
      <c r="C152" s="81"/>
      <c r="D152" s="1"/>
      <c r="E152" s="1"/>
    </row>
    <row r="153" spans="2:5">
      <c r="B153" s="82"/>
      <c r="C153" s="81"/>
      <c r="D153" s="1">
        <v>0</v>
      </c>
      <c r="E153" s="1"/>
    </row>
    <row r="154" spans="2:5">
      <c r="B154" s="86" t="s">
        <v>20</v>
      </c>
      <c r="C154" s="87"/>
      <c r="D154" s="1">
        <v>0</v>
      </c>
      <c r="E154" s="1"/>
    </row>
    <row r="155" spans="2:5" ht="15.75">
      <c r="B155" s="82"/>
      <c r="C155" s="81"/>
      <c r="D155" s="19"/>
      <c r="E155" s="1"/>
    </row>
    <row r="156" spans="2:5">
      <c r="B156" s="82"/>
      <c r="C156" s="81"/>
      <c r="D156" s="1">
        <v>0</v>
      </c>
      <c r="E156" s="1"/>
    </row>
    <row r="157" spans="2:5">
      <c r="B157" s="89" t="s">
        <v>18</v>
      </c>
      <c r="C157" s="81"/>
      <c r="D157" s="3">
        <f>SUM(D144:D156)</f>
        <v>72270</v>
      </c>
      <c r="E157" s="1"/>
    </row>
    <row r="158" spans="2:5">
      <c r="B158" s="7"/>
      <c r="C158" s="7"/>
      <c r="D158" s="7"/>
      <c r="E158" s="7"/>
    </row>
    <row r="159" spans="2:5">
      <c r="B159" t="s">
        <v>9</v>
      </c>
    </row>
    <row r="160" spans="2:5">
      <c r="B160" t="s">
        <v>10</v>
      </c>
      <c r="C160" t="s">
        <v>11</v>
      </c>
    </row>
    <row r="164" spans="2:5" ht="15.75">
      <c r="C164" s="4" t="s">
        <v>5</v>
      </c>
    </row>
    <row r="165" spans="2:5" ht="15.75">
      <c r="C165" s="4" t="s">
        <v>6</v>
      </c>
      <c r="D165" s="4"/>
    </row>
    <row r="166" spans="2:5">
      <c r="B166" s="5" t="s">
        <v>7</v>
      </c>
      <c r="C166" s="5"/>
      <c r="D166" s="5"/>
      <c r="E166" s="5"/>
    </row>
    <row r="167" spans="2:5">
      <c r="B167" s="5"/>
      <c r="C167" s="5" t="s">
        <v>52</v>
      </c>
      <c r="D167" s="5"/>
      <c r="E167" s="5"/>
    </row>
    <row r="168" spans="2:5">
      <c r="B168" t="s">
        <v>23</v>
      </c>
      <c r="C168" t="s">
        <v>35</v>
      </c>
      <c r="D168" s="6">
        <v>18</v>
      </c>
    </row>
    <row r="171" spans="2:5" ht="30">
      <c r="B171" s="1" t="s">
        <v>0</v>
      </c>
      <c r="C171" s="2" t="s">
        <v>1</v>
      </c>
      <c r="D171" s="2" t="s">
        <v>2</v>
      </c>
      <c r="E171" s="2" t="s">
        <v>3</v>
      </c>
    </row>
    <row r="172" spans="2:5">
      <c r="B172" s="3" t="s">
        <v>4</v>
      </c>
      <c r="C172" s="32">
        <v>9906.7199999999993</v>
      </c>
      <c r="D172" s="32">
        <v>10054.31</v>
      </c>
      <c r="E172" s="1">
        <v>7472.4399999999987</v>
      </c>
    </row>
    <row r="173" spans="2:5">
      <c r="B173" s="79" t="s">
        <v>8</v>
      </c>
      <c r="C173" s="80"/>
      <c r="D173" s="81"/>
      <c r="E173" s="1">
        <f>C172-E172</f>
        <v>2434.2800000000007</v>
      </c>
    </row>
    <row r="175" spans="2:5" ht="30">
      <c r="B175" s="90" t="s">
        <v>14</v>
      </c>
      <c r="C175" s="81"/>
      <c r="D175" s="8" t="s">
        <v>17</v>
      </c>
      <c r="E175" s="3"/>
    </row>
    <row r="176" spans="2:5">
      <c r="B176" s="90" t="s">
        <v>15</v>
      </c>
      <c r="C176" s="81"/>
      <c r="D176" s="1">
        <v>0</v>
      </c>
      <c r="E176" s="1"/>
    </row>
    <row r="177" spans="2:5">
      <c r="B177" s="82" t="s">
        <v>163</v>
      </c>
      <c r="C177" s="81"/>
      <c r="D177" s="1">
        <v>7472.44</v>
      </c>
      <c r="E177" s="1"/>
    </row>
    <row r="178" spans="2:5">
      <c r="B178" s="82"/>
      <c r="C178" s="81"/>
      <c r="D178" s="1">
        <v>0</v>
      </c>
      <c r="E178" s="1"/>
    </row>
    <row r="179" spans="2:5">
      <c r="B179" s="90" t="s">
        <v>16</v>
      </c>
      <c r="C179" s="81"/>
      <c r="D179" s="1">
        <v>0</v>
      </c>
      <c r="E179" s="1"/>
    </row>
    <row r="180" spans="2:5">
      <c r="B180" s="82"/>
      <c r="C180" s="81"/>
      <c r="D180" s="24"/>
      <c r="E180" s="1"/>
    </row>
    <row r="181" spans="2:5">
      <c r="B181" s="82"/>
      <c r="C181" s="81"/>
      <c r="D181" s="1">
        <v>0</v>
      </c>
      <c r="E181" s="1"/>
    </row>
    <row r="182" spans="2:5">
      <c r="B182" s="91" t="s">
        <v>19</v>
      </c>
      <c r="C182" s="81"/>
      <c r="D182" s="1">
        <v>0</v>
      </c>
      <c r="E182" s="1"/>
    </row>
    <row r="183" spans="2:5">
      <c r="B183" s="82"/>
      <c r="C183" s="81"/>
      <c r="D183" s="1">
        <v>0</v>
      </c>
      <c r="E183" s="1"/>
    </row>
    <row r="184" spans="2:5">
      <c r="B184" s="82"/>
      <c r="C184" s="81"/>
      <c r="D184" s="1"/>
      <c r="E184" s="1"/>
    </row>
    <row r="185" spans="2:5">
      <c r="B185" s="82"/>
      <c r="C185" s="81"/>
      <c r="D185" s="1">
        <v>0</v>
      </c>
      <c r="E185" s="1"/>
    </row>
    <row r="186" spans="2:5">
      <c r="B186" s="86" t="s">
        <v>20</v>
      </c>
      <c r="C186" s="87"/>
      <c r="D186" s="1">
        <v>0</v>
      </c>
      <c r="E186" s="1"/>
    </row>
    <row r="187" spans="2:5">
      <c r="B187" s="82"/>
      <c r="C187" s="81"/>
      <c r="D187" s="1"/>
      <c r="E187" s="1"/>
    </row>
    <row r="188" spans="2:5">
      <c r="B188" s="82"/>
      <c r="C188" s="81"/>
      <c r="D188" s="1">
        <v>0</v>
      </c>
      <c r="E188" s="1"/>
    </row>
    <row r="189" spans="2:5">
      <c r="B189" s="89" t="s">
        <v>18</v>
      </c>
      <c r="C189" s="81"/>
      <c r="D189" s="3">
        <f>SUM(D176:D188)</f>
        <v>7472.44</v>
      </c>
      <c r="E189" s="1"/>
    </row>
    <row r="190" spans="2:5">
      <c r="B190" s="7"/>
      <c r="C190" s="7"/>
      <c r="D190" s="7"/>
      <c r="E190" s="7"/>
    </row>
    <row r="191" spans="2:5">
      <c r="B191" t="s">
        <v>9</v>
      </c>
    </row>
    <row r="192" spans="2:5">
      <c r="B192" t="s">
        <v>10</v>
      </c>
      <c r="C192" t="s">
        <v>11</v>
      </c>
    </row>
    <row r="197" spans="2:5" ht="15.75">
      <c r="C197" s="4" t="s">
        <v>5</v>
      </c>
    </row>
    <row r="198" spans="2:5" ht="15.75">
      <c r="C198" s="4" t="s">
        <v>6</v>
      </c>
      <c r="D198" s="4"/>
    </row>
    <row r="199" spans="2:5">
      <c r="B199" s="5" t="s">
        <v>7</v>
      </c>
      <c r="C199" s="5"/>
      <c r="D199" s="5"/>
      <c r="E199" s="5"/>
    </row>
    <row r="200" spans="2:5">
      <c r="B200" s="5"/>
      <c r="C200" s="5" t="s">
        <v>52</v>
      </c>
      <c r="D200" s="5"/>
      <c r="E200" s="5"/>
    </row>
    <row r="201" spans="2:5">
      <c r="B201" t="s">
        <v>23</v>
      </c>
      <c r="C201" t="s">
        <v>35</v>
      </c>
      <c r="D201" s="6">
        <v>20</v>
      </c>
    </row>
    <row r="204" spans="2:5" ht="30">
      <c r="B204" s="1" t="s">
        <v>0</v>
      </c>
      <c r="C204" s="2" t="s">
        <v>1</v>
      </c>
      <c r="D204" s="2" t="s">
        <v>2</v>
      </c>
      <c r="E204" s="2" t="s">
        <v>3</v>
      </c>
    </row>
    <row r="205" spans="2:5">
      <c r="B205" s="3" t="s">
        <v>4</v>
      </c>
      <c r="C205" s="32">
        <v>18353.099999999999</v>
      </c>
      <c r="D205" s="32">
        <v>18860.57</v>
      </c>
      <c r="E205" s="1">
        <v>0</v>
      </c>
    </row>
    <row r="206" spans="2:5">
      <c r="B206" s="79" t="s">
        <v>8</v>
      </c>
      <c r="C206" s="80"/>
      <c r="D206" s="81"/>
      <c r="E206" s="1">
        <f>C205-E205</f>
        <v>18353.099999999999</v>
      </c>
    </row>
    <row r="208" spans="2:5" ht="30">
      <c r="B208" s="90" t="s">
        <v>14</v>
      </c>
      <c r="C208" s="81"/>
      <c r="D208" s="8" t="s">
        <v>17</v>
      </c>
      <c r="E208" s="3"/>
    </row>
    <row r="209" spans="2:5">
      <c r="B209" s="90" t="s">
        <v>15</v>
      </c>
      <c r="C209" s="81"/>
      <c r="D209" s="1">
        <v>0</v>
      </c>
      <c r="E209" s="1"/>
    </row>
    <row r="210" spans="2:5">
      <c r="B210" s="82"/>
      <c r="C210" s="81"/>
      <c r="D210" s="1">
        <v>0</v>
      </c>
      <c r="E210" s="1"/>
    </row>
    <row r="211" spans="2:5">
      <c r="B211" s="82"/>
      <c r="C211" s="81"/>
      <c r="D211" s="1">
        <v>0</v>
      </c>
      <c r="E211" s="1"/>
    </row>
    <row r="212" spans="2:5">
      <c r="B212" s="90" t="s">
        <v>16</v>
      </c>
      <c r="C212" s="81"/>
      <c r="D212" s="1">
        <v>0</v>
      </c>
      <c r="E212" s="1"/>
    </row>
    <row r="213" spans="2:5">
      <c r="B213" s="82"/>
      <c r="C213" s="81"/>
      <c r="D213" s="12"/>
      <c r="E213" s="1"/>
    </row>
    <row r="214" spans="2:5">
      <c r="B214" s="82"/>
      <c r="C214" s="81"/>
      <c r="D214" s="1">
        <v>0</v>
      </c>
      <c r="E214" s="1"/>
    </row>
    <row r="215" spans="2:5">
      <c r="B215" s="91" t="s">
        <v>19</v>
      </c>
      <c r="C215" s="81"/>
      <c r="D215" s="1">
        <v>0</v>
      </c>
      <c r="E215" s="1"/>
    </row>
    <row r="216" spans="2:5">
      <c r="B216" s="82"/>
      <c r="C216" s="81"/>
      <c r="D216" s="1">
        <v>0</v>
      </c>
      <c r="E216" s="1"/>
    </row>
    <row r="217" spans="2:5">
      <c r="B217" s="82"/>
      <c r="C217" s="81"/>
      <c r="D217" s="1"/>
      <c r="E217" s="1"/>
    </row>
    <row r="218" spans="2:5">
      <c r="B218" s="82"/>
      <c r="C218" s="81"/>
      <c r="D218" s="1">
        <v>0</v>
      </c>
      <c r="E218" s="1"/>
    </row>
    <row r="219" spans="2:5">
      <c r="B219" s="86" t="s">
        <v>20</v>
      </c>
      <c r="C219" s="87"/>
      <c r="D219" s="1">
        <v>0</v>
      </c>
      <c r="E219" s="1"/>
    </row>
    <row r="220" spans="2:5" ht="15.75">
      <c r="B220" s="82"/>
      <c r="C220" s="81"/>
      <c r="D220" s="19"/>
      <c r="E220" s="1"/>
    </row>
    <row r="221" spans="2:5">
      <c r="B221" s="82"/>
      <c r="C221" s="81"/>
      <c r="D221" s="1">
        <v>0</v>
      </c>
      <c r="E221" s="1"/>
    </row>
    <row r="222" spans="2:5">
      <c r="B222" s="89" t="s">
        <v>18</v>
      </c>
      <c r="C222" s="81"/>
      <c r="D222" s="3">
        <f>SUM(D209:D221)</f>
        <v>0</v>
      </c>
      <c r="E222" s="1"/>
    </row>
    <row r="223" spans="2:5">
      <c r="B223" s="7"/>
      <c r="C223" s="7"/>
      <c r="D223" s="7"/>
      <c r="E223" s="7"/>
    </row>
    <row r="224" spans="2:5">
      <c r="B224" t="s">
        <v>9</v>
      </c>
    </row>
    <row r="225" spans="2:5">
      <c r="B225" t="s">
        <v>10</v>
      </c>
      <c r="C225" t="s">
        <v>11</v>
      </c>
    </row>
    <row r="230" spans="2:5" ht="15.75">
      <c r="C230" s="4" t="s">
        <v>5</v>
      </c>
    </row>
    <row r="231" spans="2:5" ht="15.75">
      <c r="C231" s="4" t="s">
        <v>6</v>
      </c>
      <c r="D231" s="4"/>
    </row>
    <row r="232" spans="2:5">
      <c r="B232" s="5" t="s">
        <v>7</v>
      </c>
      <c r="C232" s="5"/>
      <c r="D232" s="5"/>
      <c r="E232" s="5"/>
    </row>
    <row r="233" spans="2:5">
      <c r="B233" s="5"/>
      <c r="C233" s="5" t="s">
        <v>54</v>
      </c>
      <c r="D233" s="5"/>
      <c r="E233" s="5"/>
    </row>
    <row r="234" spans="2:5">
      <c r="B234" t="s">
        <v>23</v>
      </c>
      <c r="C234" t="s">
        <v>35</v>
      </c>
      <c r="D234" s="6">
        <v>22</v>
      </c>
    </row>
    <row r="237" spans="2:5" ht="30">
      <c r="B237" s="1" t="s">
        <v>0</v>
      </c>
      <c r="C237" s="2" t="s">
        <v>1</v>
      </c>
      <c r="D237" s="2" t="s">
        <v>2</v>
      </c>
      <c r="E237" s="2" t="s">
        <v>3</v>
      </c>
    </row>
    <row r="238" spans="2:5">
      <c r="B238" s="3" t="s">
        <v>4</v>
      </c>
      <c r="C238" s="32">
        <v>85168.75</v>
      </c>
      <c r="D238" s="32">
        <f>55470.69+26063.17</f>
        <v>81533.86</v>
      </c>
      <c r="E238" s="1">
        <v>130534.41499999999</v>
      </c>
    </row>
    <row r="239" spans="2:5">
      <c r="B239" s="79" t="s">
        <v>8</v>
      </c>
      <c r="C239" s="80"/>
      <c r="D239" s="81"/>
      <c r="E239" s="1">
        <f>C238-E238</f>
        <v>-45365.664999999994</v>
      </c>
    </row>
    <row r="241" spans="2:5" ht="30">
      <c r="B241" s="90" t="s">
        <v>14</v>
      </c>
      <c r="C241" s="81"/>
      <c r="D241" s="8" t="s">
        <v>17</v>
      </c>
      <c r="E241" s="3"/>
    </row>
    <row r="242" spans="2:5">
      <c r="B242" s="90" t="s">
        <v>15</v>
      </c>
      <c r="C242" s="81"/>
      <c r="D242" s="1">
        <v>0</v>
      </c>
      <c r="E242" s="1"/>
    </row>
    <row r="243" spans="2:5">
      <c r="B243" s="82" t="s">
        <v>168</v>
      </c>
      <c r="C243" s="81"/>
      <c r="D243" s="1">
        <v>2041.96</v>
      </c>
      <c r="E243" s="1"/>
    </row>
    <row r="244" spans="2:5">
      <c r="B244" s="82"/>
      <c r="C244" s="81"/>
      <c r="D244" s="1">
        <v>0</v>
      </c>
      <c r="E244" s="1"/>
    </row>
    <row r="245" spans="2:5">
      <c r="B245" s="90" t="s">
        <v>16</v>
      </c>
      <c r="C245" s="81"/>
      <c r="D245" s="1">
        <v>0</v>
      </c>
      <c r="E245" s="1"/>
    </row>
    <row r="246" spans="2:5">
      <c r="B246" s="82" t="s">
        <v>22</v>
      </c>
      <c r="C246" s="81"/>
      <c r="D246" s="36">
        <f>'[1]тар. с площ.'!$K$238+'[1]тар. с площ.'!$K$243</f>
        <v>101672</v>
      </c>
      <c r="E246" s="1"/>
    </row>
    <row r="247" spans="2:5">
      <c r="B247" s="82" t="s">
        <v>164</v>
      </c>
      <c r="C247" s="81"/>
      <c r="D247" s="1">
        <v>2300.66</v>
      </c>
      <c r="E247" s="1"/>
    </row>
    <row r="248" spans="2:5">
      <c r="B248" s="108" t="s">
        <v>165</v>
      </c>
      <c r="C248" s="81"/>
      <c r="D248" s="1">
        <v>7344</v>
      </c>
      <c r="E248" s="1"/>
    </row>
    <row r="249" spans="2:5">
      <c r="B249" s="108" t="s">
        <v>166</v>
      </c>
      <c r="C249" s="81"/>
      <c r="D249" s="1">
        <v>6977</v>
      </c>
      <c r="E249" s="1"/>
    </row>
    <row r="250" spans="2:5">
      <c r="B250" s="60" t="s">
        <v>62</v>
      </c>
      <c r="C250" s="55"/>
      <c r="D250" s="1">
        <v>241.67</v>
      </c>
      <c r="E250" s="1"/>
    </row>
    <row r="251" spans="2:5">
      <c r="B251" s="102" t="s">
        <v>93</v>
      </c>
      <c r="C251" s="81"/>
      <c r="D251" s="1">
        <v>1126.675</v>
      </c>
      <c r="E251" s="1"/>
    </row>
    <row r="252" spans="2:5">
      <c r="B252" s="94" t="s">
        <v>167</v>
      </c>
      <c r="C252" s="117"/>
      <c r="D252" s="1">
        <v>814.73</v>
      </c>
      <c r="E252" s="1"/>
    </row>
    <row r="253" spans="2:5">
      <c r="B253" s="91" t="s">
        <v>19</v>
      </c>
      <c r="C253" s="81"/>
      <c r="D253" s="1">
        <v>0</v>
      </c>
      <c r="E253" s="1"/>
    </row>
    <row r="254" spans="2:5">
      <c r="B254" s="82" t="s">
        <v>86</v>
      </c>
      <c r="C254" s="81"/>
      <c r="D254" s="1">
        <v>323.10000000000002</v>
      </c>
      <c r="E254" s="1"/>
    </row>
    <row r="255" spans="2:5">
      <c r="B255" s="107" t="s">
        <v>132</v>
      </c>
      <c r="C255" s="104"/>
      <c r="D255" s="27">
        <f>'[1]тар. с площ.'!$K$244+'[1]тар. с площ.'!$K$248</f>
        <v>5171.8500000000004</v>
      </c>
      <c r="E255" s="1"/>
    </row>
    <row r="256" spans="2:5">
      <c r="B256" s="107" t="s">
        <v>101</v>
      </c>
      <c r="C256" s="104"/>
      <c r="D256" s="1">
        <v>904.77</v>
      </c>
      <c r="E256" s="1"/>
    </row>
    <row r="257" spans="2:5">
      <c r="B257" s="86" t="s">
        <v>20</v>
      </c>
      <c r="C257" s="87"/>
      <c r="D257" s="1">
        <v>0</v>
      </c>
      <c r="E257" s="1"/>
    </row>
    <row r="258" spans="2:5" ht="15.75">
      <c r="B258" s="82" t="s">
        <v>63</v>
      </c>
      <c r="C258" s="81"/>
      <c r="D258" s="19">
        <v>1616</v>
      </c>
      <c r="E258" s="1"/>
    </row>
    <row r="259" spans="2:5">
      <c r="B259" s="82"/>
      <c r="C259" s="81"/>
      <c r="D259" s="1">
        <v>0</v>
      </c>
      <c r="E259" s="1"/>
    </row>
    <row r="260" spans="2:5">
      <c r="B260" s="89" t="s">
        <v>18</v>
      </c>
      <c r="C260" s="81"/>
      <c r="D260" s="3">
        <f>SUM(D242:D259)</f>
        <v>130534.41500000002</v>
      </c>
      <c r="E260" s="1"/>
    </row>
    <row r="261" spans="2:5">
      <c r="B261" s="7"/>
      <c r="C261" s="7"/>
      <c r="D261" s="7"/>
      <c r="E261" s="7"/>
    </row>
    <row r="262" spans="2:5">
      <c r="B262" t="s">
        <v>9</v>
      </c>
    </row>
    <row r="263" spans="2:5">
      <c r="B263" t="s">
        <v>10</v>
      </c>
      <c r="C263" t="s">
        <v>11</v>
      </c>
    </row>
  </sheetData>
  <mergeCells count="133">
    <mergeCell ref="B12:D12"/>
    <mergeCell ref="B14:C14"/>
    <mergeCell ref="B15:C15"/>
    <mergeCell ref="B16:C16"/>
    <mergeCell ref="B17:C17"/>
    <mergeCell ref="B18:C18"/>
    <mergeCell ref="B26:C26"/>
    <mergeCell ref="B27:C27"/>
    <mergeCell ref="B28:C28"/>
    <mergeCell ref="B29:C29"/>
    <mergeCell ref="B44:D44"/>
    <mergeCell ref="B46:C46"/>
    <mergeCell ref="B19:C19"/>
    <mergeCell ref="B20:C20"/>
    <mergeCell ref="B22:C22"/>
    <mergeCell ref="B23:C23"/>
    <mergeCell ref="B24:C24"/>
    <mergeCell ref="B25:C25"/>
    <mergeCell ref="B21:C21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81:C81"/>
    <mergeCell ref="B82:C82"/>
    <mergeCell ref="B83:C83"/>
    <mergeCell ref="B84:C84"/>
    <mergeCell ref="B85:C85"/>
    <mergeCell ref="B86:C86"/>
    <mergeCell ref="B59:C59"/>
    <mergeCell ref="B60:C60"/>
    <mergeCell ref="B76:D76"/>
    <mergeCell ref="B78:C78"/>
    <mergeCell ref="B79:C79"/>
    <mergeCell ref="B80:C80"/>
    <mergeCell ref="B108:D108"/>
    <mergeCell ref="B110:C110"/>
    <mergeCell ref="B111:C111"/>
    <mergeCell ref="B112:C112"/>
    <mergeCell ref="B113:C113"/>
    <mergeCell ref="B114:C114"/>
    <mergeCell ref="B87:C87"/>
    <mergeCell ref="B88:C88"/>
    <mergeCell ref="B89:C89"/>
    <mergeCell ref="B90:C90"/>
    <mergeCell ref="B91:C91"/>
    <mergeCell ref="B92:C92"/>
    <mergeCell ref="B121:C121"/>
    <mergeCell ref="B122:C122"/>
    <mergeCell ref="B123:C123"/>
    <mergeCell ref="B124:C124"/>
    <mergeCell ref="B141:D141"/>
    <mergeCell ref="B143:C143"/>
    <mergeCell ref="B115:C115"/>
    <mergeCell ref="B116:C116"/>
    <mergeCell ref="B117:C117"/>
    <mergeCell ref="B118:C118"/>
    <mergeCell ref="B119:C119"/>
    <mergeCell ref="B120:C120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78:C178"/>
    <mergeCell ref="B179:C179"/>
    <mergeCell ref="B180:C180"/>
    <mergeCell ref="B181:C181"/>
    <mergeCell ref="B182:C182"/>
    <mergeCell ref="B183:C183"/>
    <mergeCell ref="B156:C156"/>
    <mergeCell ref="B157:C157"/>
    <mergeCell ref="B173:D173"/>
    <mergeCell ref="B175:C175"/>
    <mergeCell ref="B176:C176"/>
    <mergeCell ref="B177:C177"/>
    <mergeCell ref="B206:D206"/>
    <mergeCell ref="B208:C208"/>
    <mergeCell ref="B209:C209"/>
    <mergeCell ref="B210:C210"/>
    <mergeCell ref="B211:C211"/>
    <mergeCell ref="B212:C212"/>
    <mergeCell ref="B184:C184"/>
    <mergeCell ref="B185:C185"/>
    <mergeCell ref="B186:C186"/>
    <mergeCell ref="B187:C187"/>
    <mergeCell ref="B188:C188"/>
    <mergeCell ref="B189:C189"/>
    <mergeCell ref="B219:C219"/>
    <mergeCell ref="B220:C220"/>
    <mergeCell ref="B221:C221"/>
    <mergeCell ref="B222:C222"/>
    <mergeCell ref="B239:D239"/>
    <mergeCell ref="B241:C241"/>
    <mergeCell ref="B213:C213"/>
    <mergeCell ref="B214:C214"/>
    <mergeCell ref="B215:C215"/>
    <mergeCell ref="B216:C216"/>
    <mergeCell ref="B217:C217"/>
    <mergeCell ref="B218:C218"/>
    <mergeCell ref="B259:C259"/>
    <mergeCell ref="B260:C260"/>
    <mergeCell ref="B253:C253"/>
    <mergeCell ref="B254:C254"/>
    <mergeCell ref="B255:C255"/>
    <mergeCell ref="B256:C256"/>
    <mergeCell ref="B257:C257"/>
    <mergeCell ref="B258:C258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1:C251"/>
    <mergeCell ref="B252:C25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E1018"/>
  <sheetViews>
    <sheetView topLeftCell="A587" workbookViewId="0">
      <selection activeCell="B592" sqref="B592:E625"/>
    </sheetView>
  </sheetViews>
  <sheetFormatPr defaultRowHeight="15"/>
  <cols>
    <col min="2" max="2" width="34.7109375" customWidth="1"/>
    <col min="3" max="3" width="16.42578125" customWidth="1"/>
    <col min="4" max="4" width="11.28515625" customWidth="1"/>
    <col min="5" max="5" width="10.85546875" customWidth="1"/>
  </cols>
  <sheetData>
    <row r="2" spans="2:5" ht="15.75">
      <c r="C2" s="4" t="s">
        <v>5</v>
      </c>
    </row>
    <row r="3" spans="2:5" ht="15.75">
      <c r="C3" s="4" t="s">
        <v>6</v>
      </c>
      <c r="D3" s="4"/>
    </row>
    <row r="4" spans="2:5">
      <c r="B4" s="5" t="s">
        <v>7</v>
      </c>
      <c r="C4" s="5"/>
      <c r="D4" s="5"/>
      <c r="E4" s="5"/>
    </row>
    <row r="5" spans="2:5">
      <c r="B5" s="5"/>
      <c r="C5" s="5" t="s">
        <v>52</v>
      </c>
      <c r="D5" s="5"/>
      <c r="E5" s="5"/>
    </row>
    <row r="6" spans="2:5">
      <c r="B6" t="s">
        <v>23</v>
      </c>
      <c r="C6" t="s">
        <v>36</v>
      </c>
      <c r="D6" s="6">
        <v>1</v>
      </c>
    </row>
    <row r="9" spans="2:5" ht="30">
      <c r="B9" s="1" t="s">
        <v>0</v>
      </c>
      <c r="C9" s="2" t="s">
        <v>1</v>
      </c>
      <c r="D9" s="2" t="s">
        <v>2</v>
      </c>
      <c r="E9" s="2" t="s">
        <v>3</v>
      </c>
    </row>
    <row r="10" spans="2:5">
      <c r="B10" s="3" t="s">
        <v>4</v>
      </c>
      <c r="C10" s="32">
        <v>71784.84</v>
      </c>
      <c r="D10" s="32">
        <v>67658.53</v>
      </c>
      <c r="E10" s="1">
        <v>48690</v>
      </c>
    </row>
    <row r="11" spans="2:5">
      <c r="B11" s="79" t="s">
        <v>8</v>
      </c>
      <c r="C11" s="80"/>
      <c r="D11" s="81"/>
      <c r="E11" s="1">
        <f>C10-E10</f>
        <v>23094.839999999997</v>
      </c>
    </row>
    <row r="13" spans="2:5" ht="45">
      <c r="B13" s="90" t="s">
        <v>14</v>
      </c>
      <c r="C13" s="81"/>
      <c r="D13" s="8" t="s">
        <v>17</v>
      </c>
      <c r="E13" s="3"/>
    </row>
    <row r="14" spans="2:5">
      <c r="B14" s="90" t="s">
        <v>15</v>
      </c>
      <c r="C14" s="81"/>
      <c r="D14" s="1">
        <v>0</v>
      </c>
      <c r="E14" s="1"/>
    </row>
    <row r="15" spans="2:5">
      <c r="B15" s="82"/>
      <c r="C15" s="81"/>
      <c r="D15" s="1">
        <v>0</v>
      </c>
      <c r="E15" s="1"/>
    </row>
    <row r="16" spans="2:5">
      <c r="B16" s="82"/>
      <c r="C16" s="81"/>
      <c r="D16" s="1">
        <v>0</v>
      </c>
      <c r="E16" s="1"/>
    </row>
    <row r="17" spans="2:5">
      <c r="B17" s="90" t="s">
        <v>16</v>
      </c>
      <c r="C17" s="81"/>
      <c r="D17" s="1">
        <v>0</v>
      </c>
      <c r="E17" s="1"/>
    </row>
    <row r="18" spans="2:5">
      <c r="B18" s="82" t="s">
        <v>169</v>
      </c>
      <c r="C18" s="81"/>
      <c r="D18" s="12">
        <v>47000</v>
      </c>
      <c r="E18" s="1"/>
    </row>
    <row r="19" spans="2:5" ht="15.75">
      <c r="B19" s="82"/>
      <c r="C19" s="81"/>
      <c r="D19" s="20"/>
      <c r="E19" s="1"/>
    </row>
    <row r="20" spans="2:5">
      <c r="B20" s="91" t="s">
        <v>19</v>
      </c>
      <c r="C20" s="81"/>
      <c r="D20" s="1">
        <v>0</v>
      </c>
      <c r="E20" s="1"/>
    </row>
    <row r="21" spans="2:5" ht="15.75">
      <c r="B21" s="82"/>
      <c r="C21" s="81"/>
      <c r="D21" s="19"/>
      <c r="E21" s="1"/>
    </row>
    <row r="22" spans="2:5">
      <c r="B22" s="82"/>
      <c r="C22" s="81"/>
      <c r="D22" s="1"/>
      <c r="E22" s="1"/>
    </row>
    <row r="23" spans="2:5">
      <c r="B23" s="82"/>
      <c r="C23" s="81"/>
      <c r="D23" s="1">
        <v>0</v>
      </c>
      <c r="E23" s="1"/>
    </row>
    <row r="24" spans="2:5">
      <c r="B24" s="86" t="s">
        <v>20</v>
      </c>
      <c r="C24" s="87"/>
      <c r="D24" s="1">
        <v>0</v>
      </c>
      <c r="E24" s="1"/>
    </row>
    <row r="25" spans="2:5">
      <c r="B25" s="82" t="s">
        <v>63</v>
      </c>
      <c r="C25" s="81"/>
      <c r="D25" s="1">
        <v>1690</v>
      </c>
      <c r="E25" s="1"/>
    </row>
    <row r="26" spans="2:5">
      <c r="B26" s="82"/>
      <c r="C26" s="81"/>
      <c r="D26" s="1">
        <v>0</v>
      </c>
      <c r="E26" s="1"/>
    </row>
    <row r="27" spans="2:5">
      <c r="B27" s="89" t="s">
        <v>18</v>
      </c>
      <c r="C27" s="81"/>
      <c r="D27" s="3">
        <f>SUM(D14:D26)</f>
        <v>48690</v>
      </c>
      <c r="E27" s="1"/>
    </row>
    <row r="28" spans="2:5">
      <c r="B28" s="7"/>
      <c r="C28" s="7"/>
      <c r="D28" s="7"/>
      <c r="E28" s="7"/>
    </row>
    <row r="29" spans="2:5">
      <c r="B29" t="s">
        <v>9</v>
      </c>
    </row>
    <row r="30" spans="2:5">
      <c r="B30" t="s">
        <v>10</v>
      </c>
      <c r="C30" t="s">
        <v>11</v>
      </c>
    </row>
    <row r="34" spans="2:5" ht="15.75">
      <c r="C34" s="4" t="s">
        <v>5</v>
      </c>
    </row>
    <row r="35" spans="2:5" ht="15.75">
      <c r="C35" s="4" t="s">
        <v>6</v>
      </c>
      <c r="D35" s="4"/>
    </row>
    <row r="36" spans="2:5">
      <c r="B36" s="5" t="s">
        <v>7</v>
      </c>
      <c r="C36" s="5"/>
      <c r="D36" s="5"/>
      <c r="E36" s="5"/>
    </row>
    <row r="37" spans="2:5">
      <c r="B37" s="5"/>
      <c r="C37" s="5" t="s">
        <v>52</v>
      </c>
      <c r="D37" s="5"/>
      <c r="E37" s="5"/>
    </row>
    <row r="38" spans="2:5">
      <c r="B38" t="s">
        <v>23</v>
      </c>
      <c r="C38" t="s">
        <v>36</v>
      </c>
      <c r="D38" s="6">
        <v>2</v>
      </c>
    </row>
    <row r="41" spans="2:5" ht="30">
      <c r="B41" s="1" t="s">
        <v>0</v>
      </c>
      <c r="C41" s="2" t="s">
        <v>1</v>
      </c>
      <c r="D41" s="2" t="s">
        <v>2</v>
      </c>
      <c r="E41" s="2" t="s">
        <v>3</v>
      </c>
    </row>
    <row r="42" spans="2:5">
      <c r="B42" s="3" t="s">
        <v>4</v>
      </c>
      <c r="C42" s="32">
        <v>105945.72</v>
      </c>
      <c r="D42" s="32">
        <f>93226.15+1822.31</f>
        <v>95048.459999999992</v>
      </c>
      <c r="E42" s="1">
        <v>115861.21999999999</v>
      </c>
    </row>
    <row r="43" spans="2:5">
      <c r="B43" s="79" t="s">
        <v>8</v>
      </c>
      <c r="C43" s="80"/>
      <c r="D43" s="81"/>
      <c r="E43" s="1">
        <f>C42-E42</f>
        <v>-9915.4999999999854</v>
      </c>
    </row>
    <row r="45" spans="2:5" ht="45">
      <c r="B45" s="90" t="s">
        <v>14</v>
      </c>
      <c r="C45" s="81"/>
      <c r="D45" s="8" t="s">
        <v>17</v>
      </c>
      <c r="E45" s="3"/>
    </row>
    <row r="46" spans="2:5">
      <c r="B46" s="90" t="s">
        <v>15</v>
      </c>
      <c r="C46" s="81"/>
      <c r="D46" s="57">
        <v>0</v>
      </c>
      <c r="E46" s="1"/>
    </row>
    <row r="47" spans="2:5">
      <c r="B47" s="82" t="s">
        <v>98</v>
      </c>
      <c r="C47" s="81"/>
      <c r="D47" s="61">
        <v>570.65</v>
      </c>
      <c r="E47" s="1"/>
    </row>
    <row r="48" spans="2:5" ht="32.450000000000003" customHeight="1">
      <c r="B48" s="82"/>
      <c r="C48" s="81"/>
      <c r="D48" s="36"/>
      <c r="E48" s="1"/>
    </row>
    <row r="49" spans="2:5" ht="15" customHeight="1">
      <c r="B49" s="90" t="s">
        <v>16</v>
      </c>
      <c r="C49" s="81"/>
      <c r="D49" s="57">
        <v>0</v>
      </c>
      <c r="E49" s="1"/>
    </row>
    <row r="50" spans="2:5">
      <c r="B50" s="82" t="s">
        <v>170</v>
      </c>
      <c r="C50" s="81"/>
      <c r="D50" s="61">
        <f>'[1]тар. с площ.'!$K$257+'[1]тар. с площ.'!$K$264</f>
        <v>31156.620000000003</v>
      </c>
      <c r="E50" s="1"/>
    </row>
    <row r="51" spans="2:5">
      <c r="B51" s="82" t="s">
        <v>171</v>
      </c>
      <c r="C51" s="81"/>
      <c r="D51" s="61">
        <v>638</v>
      </c>
      <c r="E51" s="1"/>
    </row>
    <row r="52" spans="2:5">
      <c r="B52" s="82" t="s">
        <v>172</v>
      </c>
      <c r="C52" s="81"/>
      <c r="D52" s="61">
        <v>1595.43</v>
      </c>
      <c r="E52" s="1"/>
    </row>
    <row r="53" spans="2:5">
      <c r="B53" s="82" t="s">
        <v>85</v>
      </c>
      <c r="C53" s="81"/>
      <c r="D53" s="61">
        <v>51000</v>
      </c>
      <c r="E53" s="1"/>
    </row>
    <row r="54" spans="2:5" ht="15.75">
      <c r="B54" s="82"/>
      <c r="C54" s="81"/>
      <c r="D54" s="20"/>
      <c r="E54" s="1"/>
    </row>
    <row r="55" spans="2:5">
      <c r="B55" s="91" t="s">
        <v>19</v>
      </c>
      <c r="C55" s="81"/>
      <c r="D55" s="1">
        <v>0</v>
      </c>
      <c r="E55" s="1"/>
    </row>
    <row r="56" spans="2:5">
      <c r="B56" s="82" t="s">
        <v>134</v>
      </c>
      <c r="C56" s="81"/>
      <c r="D56" s="61">
        <v>689.84</v>
      </c>
      <c r="E56" s="1"/>
    </row>
    <row r="57" spans="2:5">
      <c r="B57" s="82" t="s">
        <v>173</v>
      </c>
      <c r="C57" s="81"/>
      <c r="D57" s="1">
        <v>193.85</v>
      </c>
      <c r="E57" s="1"/>
    </row>
    <row r="58" spans="2:5">
      <c r="B58" s="82" t="s">
        <v>49</v>
      </c>
      <c r="C58" s="81"/>
      <c r="D58" s="1">
        <v>120.83</v>
      </c>
      <c r="E58" s="1"/>
    </row>
    <row r="59" spans="2:5">
      <c r="B59" s="86" t="s">
        <v>20</v>
      </c>
      <c r="C59" s="87"/>
      <c r="D59" s="1">
        <v>0</v>
      </c>
      <c r="E59" s="1"/>
    </row>
    <row r="60" spans="2:5">
      <c r="B60" s="82" t="s">
        <v>63</v>
      </c>
      <c r="C60" s="81"/>
      <c r="D60" s="1">
        <v>29896</v>
      </c>
      <c r="E60" s="1"/>
    </row>
    <row r="61" spans="2:5">
      <c r="B61" s="82"/>
      <c r="C61" s="81"/>
      <c r="D61" s="1">
        <v>0</v>
      </c>
      <c r="E61" s="1"/>
    </row>
    <row r="62" spans="2:5">
      <c r="B62" s="89" t="s">
        <v>18</v>
      </c>
      <c r="C62" s="81"/>
      <c r="D62" s="3">
        <f>SUM(D46:D61)</f>
        <v>115861.22000000002</v>
      </c>
      <c r="E62" s="1"/>
    </row>
    <row r="63" spans="2:5">
      <c r="B63" s="7"/>
      <c r="C63" s="7"/>
      <c r="D63" s="7"/>
      <c r="E63" s="7"/>
    </row>
    <row r="64" spans="2:5">
      <c r="B64" t="s">
        <v>9</v>
      </c>
    </row>
    <row r="65" spans="2:5">
      <c r="B65" t="s">
        <v>10</v>
      </c>
      <c r="C65" t="s">
        <v>11</v>
      </c>
    </row>
    <row r="70" spans="2:5" ht="15.75">
      <c r="C70" s="4" t="s">
        <v>5</v>
      </c>
    </row>
    <row r="71" spans="2:5" ht="15.75">
      <c r="C71" s="4" t="s">
        <v>6</v>
      </c>
      <c r="D71" s="4"/>
    </row>
    <row r="72" spans="2:5">
      <c r="B72" s="5" t="s">
        <v>7</v>
      </c>
      <c r="C72" s="5"/>
      <c r="D72" s="5"/>
      <c r="E72" s="5"/>
    </row>
    <row r="73" spans="2:5">
      <c r="B73" s="5"/>
      <c r="C73" s="5" t="s">
        <v>55</v>
      </c>
      <c r="D73" s="5"/>
      <c r="E73" s="5"/>
    </row>
    <row r="74" spans="2:5">
      <c r="B74" t="s">
        <v>23</v>
      </c>
      <c r="C74" t="s">
        <v>36</v>
      </c>
      <c r="D74" s="6">
        <v>4</v>
      </c>
    </row>
    <row r="77" spans="2:5" ht="30">
      <c r="B77" s="1" t="s">
        <v>0</v>
      </c>
      <c r="C77" s="2" t="s">
        <v>1</v>
      </c>
      <c r="D77" s="2" t="s">
        <v>2</v>
      </c>
      <c r="E77" s="2" t="s">
        <v>3</v>
      </c>
    </row>
    <row r="78" spans="2:5">
      <c r="B78" s="3" t="s">
        <v>4</v>
      </c>
      <c r="C78" s="32">
        <v>73289.990000000005</v>
      </c>
      <c r="D78" s="32">
        <f>70094.22+5036.33</f>
        <v>75130.55</v>
      </c>
      <c r="E78" s="1">
        <v>38101.270000000004</v>
      </c>
    </row>
    <row r="79" spans="2:5">
      <c r="B79" s="79" t="s">
        <v>8</v>
      </c>
      <c r="C79" s="80"/>
      <c r="D79" s="81"/>
      <c r="E79" s="1">
        <f>C78-E78</f>
        <v>35188.720000000001</v>
      </c>
    </row>
    <row r="81" spans="2:5" ht="45">
      <c r="B81" s="90" t="s">
        <v>14</v>
      </c>
      <c r="C81" s="81"/>
      <c r="D81" s="8" t="s">
        <v>17</v>
      </c>
      <c r="E81" s="3"/>
    </row>
    <row r="82" spans="2:5">
      <c r="B82" s="90" t="s">
        <v>15</v>
      </c>
      <c r="C82" s="81"/>
      <c r="D82" s="57">
        <v>0</v>
      </c>
      <c r="E82" s="1"/>
    </row>
    <row r="83" spans="2:5">
      <c r="B83" s="82" t="s">
        <v>174</v>
      </c>
      <c r="C83" s="81"/>
      <c r="D83" s="36">
        <f>'[1]тар. с площ.'!$K$267+'[1]тар. с площ.'!$K$268+'[1]тар. с площ.'!$K$272</f>
        <v>5946.7</v>
      </c>
      <c r="E83" s="1"/>
    </row>
    <row r="84" spans="2:5">
      <c r="B84" s="82" t="s">
        <v>175</v>
      </c>
      <c r="C84" s="81"/>
      <c r="D84" s="57">
        <v>2049.61</v>
      </c>
      <c r="E84" s="1"/>
    </row>
    <row r="85" spans="2:5">
      <c r="B85" s="90" t="s">
        <v>16</v>
      </c>
      <c r="C85" s="81"/>
      <c r="D85" s="57">
        <v>0</v>
      </c>
      <c r="E85" s="1"/>
    </row>
    <row r="86" spans="2:5">
      <c r="B86" s="82" t="s">
        <v>176</v>
      </c>
      <c r="C86" s="81"/>
      <c r="D86" s="61">
        <f>'[1]тар. с площ.'!$K$270+'[1]тар. с площ.'!$K$273</f>
        <v>3348.89</v>
      </c>
      <c r="E86" s="1"/>
    </row>
    <row r="87" spans="2:5">
      <c r="B87" s="82" t="s">
        <v>177</v>
      </c>
      <c r="C87" s="81"/>
      <c r="D87" s="61">
        <v>532.97</v>
      </c>
      <c r="E87" s="1"/>
    </row>
    <row r="88" spans="2:5" ht="15.75">
      <c r="B88" s="109"/>
      <c r="C88" s="117"/>
      <c r="D88" s="16"/>
      <c r="E88" s="1"/>
    </row>
    <row r="89" spans="2:5" ht="15.75">
      <c r="B89" s="109"/>
      <c r="C89" s="81"/>
      <c r="D89" s="16"/>
      <c r="E89" s="1"/>
    </row>
    <row r="90" spans="2:5">
      <c r="B90" s="91" t="s">
        <v>19</v>
      </c>
      <c r="C90" s="81"/>
      <c r="D90" s="1">
        <v>0</v>
      </c>
      <c r="E90" s="1"/>
    </row>
    <row r="91" spans="2:5">
      <c r="B91" s="82" t="s">
        <v>86</v>
      </c>
      <c r="C91" s="81"/>
      <c r="D91" s="12">
        <v>323.10000000000002</v>
      </c>
      <c r="E91" s="1"/>
    </row>
    <row r="92" spans="2:5">
      <c r="B92" s="82"/>
      <c r="C92" s="81"/>
      <c r="D92" s="1"/>
      <c r="E92" s="1"/>
    </row>
    <row r="93" spans="2:5">
      <c r="B93" s="82"/>
      <c r="C93" s="81"/>
      <c r="D93" s="1">
        <v>0</v>
      </c>
      <c r="E93" s="1"/>
    </row>
    <row r="94" spans="2:5">
      <c r="B94" s="86" t="s">
        <v>20</v>
      </c>
      <c r="C94" s="87"/>
      <c r="D94" s="1">
        <v>0</v>
      </c>
      <c r="E94" s="1"/>
    </row>
    <row r="95" spans="2:5">
      <c r="B95" s="82" t="s">
        <v>63</v>
      </c>
      <c r="C95" s="81"/>
      <c r="D95" s="1">
        <v>25900</v>
      </c>
      <c r="E95" s="1"/>
    </row>
    <row r="96" spans="2:5">
      <c r="B96" s="82"/>
      <c r="C96" s="81"/>
      <c r="D96" s="1">
        <v>0</v>
      </c>
      <c r="E96" s="1"/>
    </row>
    <row r="97" spans="2:5">
      <c r="B97" s="89" t="s">
        <v>18</v>
      </c>
      <c r="C97" s="81"/>
      <c r="D97" s="3">
        <f>SUM(D82:D96)</f>
        <v>38101.269999999997</v>
      </c>
      <c r="E97" s="1"/>
    </row>
    <row r="98" spans="2:5">
      <c r="B98" s="7"/>
      <c r="C98" s="7"/>
      <c r="D98" s="7"/>
      <c r="E98" s="7"/>
    </row>
    <row r="99" spans="2:5">
      <c r="B99" t="s">
        <v>9</v>
      </c>
    </row>
    <row r="100" spans="2:5">
      <c r="B100" t="s">
        <v>10</v>
      </c>
      <c r="C100" t="s">
        <v>11</v>
      </c>
    </row>
    <row r="105" spans="2:5" ht="15.75">
      <c r="C105" s="4" t="s">
        <v>5</v>
      </c>
    </row>
    <row r="106" spans="2:5" ht="15.75">
      <c r="C106" s="4" t="s">
        <v>6</v>
      </c>
      <c r="D106" s="4"/>
    </row>
    <row r="107" spans="2:5">
      <c r="B107" s="5" t="s">
        <v>7</v>
      </c>
      <c r="C107" s="5"/>
      <c r="D107" s="5"/>
      <c r="E107" s="5"/>
    </row>
    <row r="108" spans="2:5">
      <c r="B108" s="5"/>
      <c r="C108" s="5" t="s">
        <v>52</v>
      </c>
      <c r="D108" s="5"/>
      <c r="E108" s="5"/>
    </row>
    <row r="109" spans="2:5">
      <c r="B109" t="s">
        <v>23</v>
      </c>
      <c r="C109" t="s">
        <v>36</v>
      </c>
      <c r="D109" s="6">
        <v>5</v>
      </c>
    </row>
    <row r="112" spans="2:5" ht="30">
      <c r="B112" s="1" t="s">
        <v>0</v>
      </c>
      <c r="C112" s="2" t="s">
        <v>1</v>
      </c>
      <c r="D112" s="2" t="s">
        <v>2</v>
      </c>
      <c r="E112" s="2" t="s">
        <v>3</v>
      </c>
    </row>
    <row r="113" spans="2:5">
      <c r="B113" s="3" t="s">
        <v>4</v>
      </c>
      <c r="C113" s="32">
        <v>72293.279999999999</v>
      </c>
      <c r="D113" s="32">
        <v>71727.3</v>
      </c>
      <c r="E113" s="1">
        <v>13837.969999999994</v>
      </c>
    </row>
    <row r="114" spans="2:5">
      <c r="B114" s="79" t="s">
        <v>8</v>
      </c>
      <c r="C114" s="80"/>
      <c r="D114" s="81"/>
      <c r="E114" s="1">
        <f>C113-E113</f>
        <v>58455.310000000005</v>
      </c>
    </row>
    <row r="116" spans="2:5" ht="45">
      <c r="B116" s="90" t="s">
        <v>14</v>
      </c>
      <c r="C116" s="81"/>
      <c r="D116" s="8" t="s">
        <v>17</v>
      </c>
      <c r="E116" s="3"/>
    </row>
    <row r="117" spans="2:5">
      <c r="B117" s="90" t="s">
        <v>15</v>
      </c>
      <c r="C117" s="81"/>
      <c r="D117" s="1">
        <v>0</v>
      </c>
      <c r="E117" s="1"/>
    </row>
    <row r="118" spans="2:5">
      <c r="B118" s="82" t="s">
        <v>65</v>
      </c>
      <c r="C118" s="81"/>
      <c r="D118" s="45">
        <v>8709.06</v>
      </c>
      <c r="E118" s="1"/>
    </row>
    <row r="119" spans="2:5">
      <c r="B119" s="82"/>
      <c r="C119" s="81"/>
      <c r="D119" s="18"/>
      <c r="E119" s="1"/>
    </row>
    <row r="120" spans="2:5">
      <c r="B120" s="90" t="s">
        <v>16</v>
      </c>
      <c r="C120" s="81"/>
      <c r="D120" s="1">
        <v>0</v>
      </c>
      <c r="E120" s="1"/>
    </row>
    <row r="121" spans="2:5">
      <c r="B121" s="82" t="s">
        <v>178</v>
      </c>
      <c r="C121" s="81"/>
      <c r="D121" s="18">
        <v>961.85</v>
      </c>
      <c r="E121" s="1"/>
    </row>
    <row r="122" spans="2:5">
      <c r="B122" s="109"/>
      <c r="C122" s="81"/>
      <c r="D122" s="12"/>
      <c r="E122" s="1"/>
    </row>
    <row r="123" spans="2:5">
      <c r="B123" s="109"/>
      <c r="C123" s="81"/>
      <c r="D123" s="12"/>
      <c r="E123" s="1"/>
    </row>
    <row r="124" spans="2:5">
      <c r="B124" s="109"/>
      <c r="C124" s="81"/>
      <c r="D124" s="12"/>
      <c r="E124" s="1"/>
    </row>
    <row r="125" spans="2:5">
      <c r="B125" s="82"/>
      <c r="C125" s="81"/>
      <c r="D125" s="1">
        <v>0</v>
      </c>
      <c r="E125" s="1"/>
    </row>
    <row r="126" spans="2:5">
      <c r="B126" s="91" t="s">
        <v>19</v>
      </c>
      <c r="C126" s="81"/>
      <c r="D126" s="1">
        <v>0</v>
      </c>
      <c r="E126" s="1"/>
    </row>
    <row r="127" spans="2:5">
      <c r="B127" s="82" t="s">
        <v>104</v>
      </c>
      <c r="C127" s="81"/>
      <c r="D127" s="12">
        <v>195.06</v>
      </c>
      <c r="E127" s="1"/>
    </row>
    <row r="128" spans="2:5">
      <c r="B128" s="82"/>
      <c r="C128" s="81"/>
      <c r="D128" s="1">
        <v>0</v>
      </c>
      <c r="E128" s="1"/>
    </row>
    <row r="129" spans="2:5">
      <c r="B129" s="82"/>
      <c r="C129" s="81"/>
      <c r="D129" s="1">
        <v>0</v>
      </c>
      <c r="E129" s="1"/>
    </row>
    <row r="130" spans="2:5">
      <c r="B130" s="86" t="s">
        <v>20</v>
      </c>
      <c r="C130" s="87"/>
      <c r="D130" s="1">
        <v>0</v>
      </c>
      <c r="E130" s="1"/>
    </row>
    <row r="131" spans="2:5">
      <c r="B131" s="82" t="s">
        <v>63</v>
      </c>
      <c r="C131" s="81"/>
      <c r="D131" s="1">
        <v>3972</v>
      </c>
      <c r="E131" s="1"/>
    </row>
    <row r="132" spans="2:5">
      <c r="B132" s="82"/>
      <c r="C132" s="81"/>
      <c r="D132" s="12"/>
      <c r="E132" s="1"/>
    </row>
    <row r="133" spans="2:5">
      <c r="B133" s="89" t="s">
        <v>18</v>
      </c>
      <c r="C133" s="81"/>
      <c r="D133" s="3">
        <f>SUM(D117:D132)</f>
        <v>13837.97</v>
      </c>
      <c r="E133" s="1"/>
    </row>
    <row r="134" spans="2:5">
      <c r="B134" s="7"/>
      <c r="C134" s="7"/>
      <c r="D134" s="7"/>
      <c r="E134" s="7"/>
    </row>
    <row r="135" spans="2:5">
      <c r="B135" t="s">
        <v>9</v>
      </c>
    </row>
    <row r="136" spans="2:5">
      <c r="B136" t="s">
        <v>10</v>
      </c>
      <c r="C136" t="s">
        <v>11</v>
      </c>
    </row>
    <row r="141" spans="2:5" ht="15.75">
      <c r="C141" s="4" t="s">
        <v>5</v>
      </c>
    </row>
    <row r="142" spans="2:5" ht="15.75">
      <c r="C142" s="4" t="s">
        <v>6</v>
      </c>
      <c r="D142" s="4"/>
    </row>
    <row r="143" spans="2:5">
      <c r="B143" s="5" t="s">
        <v>7</v>
      </c>
      <c r="C143" s="5"/>
      <c r="D143" s="5"/>
      <c r="E143" s="5"/>
    </row>
    <row r="144" spans="2:5">
      <c r="B144" s="5"/>
      <c r="C144" s="5" t="s">
        <v>52</v>
      </c>
      <c r="D144" s="5"/>
      <c r="E144" s="5"/>
    </row>
    <row r="145" spans="2:5">
      <c r="B145" t="s">
        <v>23</v>
      </c>
      <c r="C145" t="s">
        <v>36</v>
      </c>
      <c r="D145" s="6">
        <v>6</v>
      </c>
    </row>
    <row r="148" spans="2:5" ht="30">
      <c r="B148" s="1" t="s">
        <v>0</v>
      </c>
      <c r="C148" s="2" t="s">
        <v>1</v>
      </c>
      <c r="D148" s="2" t="s">
        <v>2</v>
      </c>
      <c r="E148" s="2" t="s">
        <v>3</v>
      </c>
    </row>
    <row r="149" spans="2:5">
      <c r="B149" s="3" t="s">
        <v>4</v>
      </c>
      <c r="C149" s="32">
        <v>65646.36</v>
      </c>
      <c r="D149" s="32">
        <v>66462.14</v>
      </c>
      <c r="E149" s="1">
        <v>9962</v>
      </c>
    </row>
    <row r="150" spans="2:5">
      <c r="B150" s="79" t="s">
        <v>8</v>
      </c>
      <c r="C150" s="80"/>
      <c r="D150" s="81"/>
      <c r="E150" s="1">
        <f>C149-E149</f>
        <v>55684.36</v>
      </c>
    </row>
    <row r="152" spans="2:5" ht="45">
      <c r="B152" s="90" t="s">
        <v>14</v>
      </c>
      <c r="C152" s="81"/>
      <c r="D152" s="8" t="s">
        <v>17</v>
      </c>
      <c r="E152" s="3"/>
    </row>
    <row r="153" spans="2:5">
      <c r="B153" s="90" t="s">
        <v>15</v>
      </c>
      <c r="C153" s="81"/>
      <c r="D153" s="1">
        <v>0</v>
      </c>
      <c r="E153" s="1"/>
    </row>
    <row r="154" spans="2:5">
      <c r="B154" s="82"/>
      <c r="C154" s="81"/>
      <c r="D154" s="18"/>
      <c r="E154" s="1"/>
    </row>
    <row r="155" spans="2:5" ht="15.75">
      <c r="B155" s="82"/>
      <c r="C155" s="81"/>
      <c r="D155" s="17"/>
      <c r="E155" s="1"/>
    </row>
    <row r="156" spans="2:5" ht="15.75">
      <c r="B156" s="111"/>
      <c r="C156" s="112"/>
      <c r="D156" s="17"/>
      <c r="E156" s="1"/>
    </row>
    <row r="157" spans="2:5">
      <c r="B157" s="90" t="s">
        <v>16</v>
      </c>
      <c r="C157" s="81"/>
      <c r="D157" s="1">
        <v>0</v>
      </c>
      <c r="E157" s="1"/>
    </row>
    <row r="158" spans="2:5" ht="15.75">
      <c r="B158" s="82" t="s">
        <v>179</v>
      </c>
      <c r="C158" s="81"/>
      <c r="D158" s="19">
        <v>9962</v>
      </c>
      <c r="E158" s="1"/>
    </row>
    <row r="159" spans="2:5">
      <c r="B159" s="82"/>
      <c r="C159" s="81"/>
      <c r="D159" s="12"/>
      <c r="E159" s="1"/>
    </row>
    <row r="160" spans="2:5" ht="15.75">
      <c r="B160" s="121"/>
      <c r="C160" s="112"/>
      <c r="D160" s="20"/>
      <c r="E160" s="1"/>
    </row>
    <row r="161" spans="2:5">
      <c r="B161" s="10"/>
      <c r="C161" s="11"/>
      <c r="D161" s="1"/>
      <c r="E161" s="1"/>
    </row>
    <row r="162" spans="2:5">
      <c r="B162" s="91" t="s">
        <v>19</v>
      </c>
      <c r="C162" s="81"/>
      <c r="D162" s="1">
        <v>0</v>
      </c>
      <c r="E162" s="1"/>
    </row>
    <row r="163" spans="2:5">
      <c r="B163" s="82"/>
      <c r="C163" s="81"/>
      <c r="D163" s="15"/>
      <c r="E163" s="1"/>
    </row>
    <row r="164" spans="2:5">
      <c r="B164" s="82"/>
      <c r="C164" s="81"/>
      <c r="D164" s="1"/>
      <c r="E164" s="1"/>
    </row>
    <row r="165" spans="2:5" ht="15.75">
      <c r="B165" s="82"/>
      <c r="C165" s="81"/>
      <c r="D165" s="17"/>
      <c r="E165" s="1"/>
    </row>
    <row r="166" spans="2:5">
      <c r="B166" s="86" t="s">
        <v>20</v>
      </c>
      <c r="C166" s="87"/>
      <c r="D166" s="1">
        <v>0</v>
      </c>
      <c r="E166" s="1"/>
    </row>
    <row r="167" spans="2:5">
      <c r="B167" s="82"/>
      <c r="C167" s="81"/>
      <c r="D167" s="1"/>
      <c r="E167" s="1"/>
    </row>
    <row r="168" spans="2:5">
      <c r="B168" s="82"/>
      <c r="C168" s="81"/>
      <c r="D168" s="1">
        <v>0</v>
      </c>
      <c r="E168" s="1"/>
    </row>
    <row r="169" spans="2:5">
      <c r="B169" s="89" t="s">
        <v>18</v>
      </c>
      <c r="C169" s="81"/>
      <c r="D169" s="3">
        <f>SUM(D153:D168)</f>
        <v>9962</v>
      </c>
      <c r="E169" s="1"/>
    </row>
    <row r="170" spans="2:5">
      <c r="B170" s="7"/>
      <c r="C170" s="7"/>
      <c r="D170" s="7"/>
      <c r="E170" s="7"/>
    </row>
    <row r="171" spans="2:5">
      <c r="B171" t="s">
        <v>9</v>
      </c>
    </row>
    <row r="172" spans="2:5">
      <c r="B172" t="s">
        <v>10</v>
      </c>
      <c r="C172" t="s">
        <v>11</v>
      </c>
    </row>
    <row r="176" spans="2:5" ht="15.75">
      <c r="C176" s="4" t="s">
        <v>5</v>
      </c>
    </row>
    <row r="177" spans="2:5" ht="15.75">
      <c r="C177" s="4" t="s">
        <v>6</v>
      </c>
      <c r="D177" s="4"/>
    </row>
    <row r="178" spans="2:5">
      <c r="B178" s="5" t="s">
        <v>7</v>
      </c>
      <c r="C178" s="5"/>
      <c r="D178" s="5"/>
      <c r="E178" s="5"/>
    </row>
    <row r="179" spans="2:5">
      <c r="B179" s="5"/>
      <c r="C179" s="5" t="s">
        <v>52</v>
      </c>
      <c r="D179" s="5"/>
      <c r="E179" s="5"/>
    </row>
    <row r="180" spans="2:5">
      <c r="B180" t="s">
        <v>23</v>
      </c>
      <c r="C180" t="s">
        <v>36</v>
      </c>
      <c r="D180" s="6">
        <v>7</v>
      </c>
    </row>
    <row r="183" spans="2:5" ht="30">
      <c r="B183" s="1" t="s">
        <v>0</v>
      </c>
      <c r="C183" s="2" t="s">
        <v>1</v>
      </c>
      <c r="D183" s="2" t="s">
        <v>2</v>
      </c>
      <c r="E183" s="2" t="s">
        <v>3</v>
      </c>
    </row>
    <row r="184" spans="2:5">
      <c r="B184" s="3" t="s">
        <v>4</v>
      </c>
      <c r="C184" s="32">
        <v>19335.78</v>
      </c>
      <c r="D184" s="32">
        <v>17975.05</v>
      </c>
      <c r="E184" s="1">
        <v>0</v>
      </c>
    </row>
    <row r="185" spans="2:5">
      <c r="B185" s="79" t="s">
        <v>8</v>
      </c>
      <c r="C185" s="80"/>
      <c r="D185" s="81"/>
      <c r="E185" s="1">
        <f>C184-E184</f>
        <v>19335.78</v>
      </c>
    </row>
    <row r="187" spans="2:5" ht="45">
      <c r="B187" s="90" t="s">
        <v>14</v>
      </c>
      <c r="C187" s="81"/>
      <c r="D187" s="8" t="s">
        <v>17</v>
      </c>
      <c r="E187" s="3"/>
    </row>
    <row r="188" spans="2:5">
      <c r="B188" s="90" t="s">
        <v>15</v>
      </c>
      <c r="C188" s="81"/>
      <c r="D188" s="1">
        <v>0</v>
      </c>
      <c r="E188" s="1"/>
    </row>
    <row r="189" spans="2:5" ht="15.75">
      <c r="B189" s="82"/>
      <c r="C189" s="81"/>
      <c r="D189" s="17"/>
      <c r="E189" s="1"/>
    </row>
    <row r="190" spans="2:5" ht="15.75">
      <c r="B190" s="82"/>
      <c r="C190" s="81"/>
      <c r="D190" s="17"/>
      <c r="E190" s="1"/>
    </row>
    <row r="191" spans="2:5">
      <c r="B191" s="90" t="s">
        <v>16</v>
      </c>
      <c r="C191" s="81"/>
      <c r="D191" s="1">
        <v>0</v>
      </c>
      <c r="E191" s="1"/>
    </row>
    <row r="192" spans="2:5" ht="15.75">
      <c r="B192" s="82"/>
      <c r="C192" s="81"/>
      <c r="D192" s="17"/>
      <c r="E192" s="1"/>
    </row>
    <row r="193" spans="2:5">
      <c r="B193" s="82"/>
      <c r="C193" s="81"/>
      <c r="D193" s="1">
        <v>0</v>
      </c>
      <c r="E193" s="1"/>
    </row>
    <row r="194" spans="2:5">
      <c r="B194" s="91" t="s">
        <v>19</v>
      </c>
      <c r="C194" s="81"/>
      <c r="D194" s="1">
        <v>0</v>
      </c>
      <c r="E194" s="1"/>
    </row>
    <row r="195" spans="2:5">
      <c r="B195" s="82"/>
      <c r="C195" s="81"/>
      <c r="D195" s="1">
        <v>0</v>
      </c>
      <c r="E195" s="1"/>
    </row>
    <row r="196" spans="2:5">
      <c r="B196" s="82"/>
      <c r="C196" s="81"/>
      <c r="D196" s="1"/>
      <c r="E196" s="1"/>
    </row>
    <row r="197" spans="2:5">
      <c r="B197" s="82"/>
      <c r="C197" s="81"/>
      <c r="D197" s="1">
        <v>0</v>
      </c>
      <c r="E197" s="1"/>
    </row>
    <row r="198" spans="2:5">
      <c r="B198" s="86" t="s">
        <v>20</v>
      </c>
      <c r="C198" s="87"/>
      <c r="D198" s="1">
        <v>0</v>
      </c>
      <c r="E198" s="1"/>
    </row>
    <row r="199" spans="2:5">
      <c r="B199" s="82"/>
      <c r="C199" s="81"/>
      <c r="D199" s="1"/>
      <c r="E199" s="1"/>
    </row>
    <row r="200" spans="2:5" ht="15.75">
      <c r="B200" s="82"/>
      <c r="C200" s="81"/>
      <c r="D200" s="19"/>
      <c r="E200" s="1"/>
    </row>
    <row r="201" spans="2:5">
      <c r="B201" s="89"/>
      <c r="C201" s="81"/>
      <c r="D201" s="3"/>
      <c r="E201" s="1"/>
    </row>
    <row r="202" spans="2:5">
      <c r="B202" s="123"/>
      <c r="C202" s="124"/>
      <c r="D202" s="3"/>
      <c r="E202" s="1"/>
    </row>
    <row r="203" spans="2:5">
      <c r="B203" s="125"/>
      <c r="C203" s="126"/>
      <c r="D203" s="26"/>
      <c r="E203" s="1"/>
    </row>
    <row r="204" spans="2:5">
      <c r="B204" s="127" t="s">
        <v>18</v>
      </c>
      <c r="C204" s="126"/>
      <c r="D204" s="23">
        <f>D201+D203</f>
        <v>0</v>
      </c>
      <c r="E204" s="1"/>
    </row>
    <row r="205" spans="2:5">
      <c r="B205" s="7"/>
      <c r="C205" s="7"/>
      <c r="D205" s="7"/>
      <c r="E205" s="7"/>
    </row>
    <row r="206" spans="2:5">
      <c r="B206" t="s">
        <v>9</v>
      </c>
    </row>
    <row r="207" spans="2:5">
      <c r="B207" t="s">
        <v>10</v>
      </c>
      <c r="C207" t="s">
        <v>11</v>
      </c>
    </row>
    <row r="213" spans="2:5" ht="15.75">
      <c r="C213" s="4" t="s">
        <v>5</v>
      </c>
    </row>
    <row r="214" spans="2:5" ht="15.75">
      <c r="C214" s="4" t="s">
        <v>6</v>
      </c>
      <c r="D214" s="4"/>
    </row>
    <row r="215" spans="2:5">
      <c r="B215" s="5" t="s">
        <v>7</v>
      </c>
      <c r="C215" s="5"/>
      <c r="D215" s="5"/>
      <c r="E215" s="5"/>
    </row>
    <row r="216" spans="2:5">
      <c r="B216" s="5"/>
      <c r="C216" s="5" t="s">
        <v>52</v>
      </c>
      <c r="D216" s="5"/>
      <c r="E216" s="5"/>
    </row>
    <row r="217" spans="2:5">
      <c r="B217" t="s">
        <v>23</v>
      </c>
      <c r="C217" t="s">
        <v>36</v>
      </c>
      <c r="D217" s="6">
        <v>9</v>
      </c>
    </row>
    <row r="220" spans="2:5" ht="30">
      <c r="B220" s="1" t="s">
        <v>0</v>
      </c>
      <c r="C220" s="2" t="s">
        <v>1</v>
      </c>
      <c r="D220" s="2" t="s">
        <v>2</v>
      </c>
      <c r="E220" s="2" t="s">
        <v>3</v>
      </c>
    </row>
    <row r="221" spans="2:5">
      <c r="B221" s="3" t="s">
        <v>4</v>
      </c>
      <c r="C221" s="32">
        <v>18941.759999999998</v>
      </c>
      <c r="D221" s="32">
        <v>17202.27</v>
      </c>
      <c r="E221" s="27">
        <v>3745.37</v>
      </c>
    </row>
    <row r="222" spans="2:5">
      <c r="B222" s="79" t="s">
        <v>8</v>
      </c>
      <c r="C222" s="80"/>
      <c r="D222" s="81"/>
      <c r="E222" s="27">
        <f>C221-E221</f>
        <v>15196.39</v>
      </c>
    </row>
    <row r="224" spans="2:5" ht="45">
      <c r="B224" s="90" t="s">
        <v>14</v>
      </c>
      <c r="C224" s="81"/>
      <c r="D224" s="8" t="s">
        <v>17</v>
      </c>
      <c r="E224" s="3"/>
    </row>
    <row r="225" spans="2:5">
      <c r="B225" s="90" t="s">
        <v>15</v>
      </c>
      <c r="C225" s="81"/>
      <c r="D225" s="1">
        <v>0</v>
      </c>
      <c r="E225" s="1"/>
    </row>
    <row r="226" spans="2:5" ht="15.75">
      <c r="B226" s="82"/>
      <c r="C226" s="81"/>
      <c r="D226" s="17"/>
      <c r="E226" s="1"/>
    </row>
    <row r="227" spans="2:5">
      <c r="B227" s="82"/>
      <c r="C227" s="81"/>
      <c r="D227" s="1">
        <v>0</v>
      </c>
      <c r="E227" s="1"/>
    </row>
    <row r="228" spans="2:5">
      <c r="B228" s="90" t="s">
        <v>16</v>
      </c>
      <c r="C228" s="81"/>
      <c r="D228" s="1">
        <v>0</v>
      </c>
      <c r="E228" s="1"/>
    </row>
    <row r="229" spans="2:5">
      <c r="B229" s="82" t="s">
        <v>157</v>
      </c>
      <c r="C229" s="81"/>
      <c r="D229" s="15">
        <v>3745.37</v>
      </c>
      <c r="E229" s="1"/>
    </row>
    <row r="230" spans="2:5" ht="15.75">
      <c r="B230" s="82"/>
      <c r="C230" s="81"/>
      <c r="D230" s="20"/>
      <c r="E230" s="1"/>
    </row>
    <row r="231" spans="2:5">
      <c r="B231" s="91" t="s">
        <v>19</v>
      </c>
      <c r="C231" s="81"/>
      <c r="D231" s="1">
        <v>0</v>
      </c>
      <c r="E231" s="1"/>
    </row>
    <row r="232" spans="2:5">
      <c r="B232" s="82"/>
      <c r="C232" s="81"/>
      <c r="D232" s="1">
        <v>0</v>
      </c>
      <c r="E232" s="1"/>
    </row>
    <row r="233" spans="2:5">
      <c r="B233" s="82"/>
      <c r="C233" s="81"/>
      <c r="D233" s="1"/>
      <c r="E233" s="1"/>
    </row>
    <row r="234" spans="2:5">
      <c r="B234" s="82"/>
      <c r="C234" s="81"/>
      <c r="D234" s="1">
        <v>0</v>
      </c>
      <c r="E234" s="1"/>
    </row>
    <row r="235" spans="2:5">
      <c r="B235" s="86" t="s">
        <v>20</v>
      </c>
      <c r="C235" s="87"/>
      <c r="D235" s="1">
        <v>0</v>
      </c>
      <c r="E235" s="1"/>
    </row>
    <row r="236" spans="2:5" ht="15.75">
      <c r="B236" s="82"/>
      <c r="C236" s="81"/>
      <c r="D236" s="19"/>
      <c r="E236" s="1"/>
    </row>
    <row r="237" spans="2:5" ht="15.75">
      <c r="B237" s="82"/>
      <c r="C237" s="81"/>
      <c r="D237" s="19"/>
      <c r="E237" s="1"/>
    </row>
    <row r="238" spans="2:5">
      <c r="B238" s="89"/>
      <c r="C238" s="81"/>
      <c r="D238" s="3"/>
      <c r="E238" s="1"/>
    </row>
    <row r="239" spans="2:5">
      <c r="B239" s="114"/>
      <c r="C239" s="87"/>
      <c r="D239" s="3"/>
      <c r="E239" s="1"/>
    </row>
    <row r="240" spans="2:5">
      <c r="B240" s="82"/>
      <c r="C240" s="81"/>
      <c r="D240" s="26"/>
      <c r="E240" s="1"/>
    </row>
    <row r="241" spans="2:5">
      <c r="B241" s="89" t="s">
        <v>18</v>
      </c>
      <c r="C241" s="81"/>
      <c r="D241" s="23">
        <f>D238+D240</f>
        <v>0</v>
      </c>
      <c r="E241" s="1"/>
    </row>
    <row r="242" spans="2:5">
      <c r="B242" s="7"/>
      <c r="C242" s="7"/>
      <c r="D242" s="7"/>
      <c r="E242" s="7"/>
    </row>
    <row r="243" spans="2:5">
      <c r="B243" t="s">
        <v>9</v>
      </c>
    </row>
    <row r="244" spans="2:5">
      <c r="B244" t="s">
        <v>10</v>
      </c>
      <c r="C244" t="s">
        <v>11</v>
      </c>
    </row>
    <row r="249" spans="2:5" ht="15.75">
      <c r="C249" s="4" t="s">
        <v>5</v>
      </c>
    </row>
    <row r="250" spans="2:5" ht="15.75">
      <c r="C250" s="4" t="s">
        <v>6</v>
      </c>
      <c r="D250" s="4"/>
    </row>
    <row r="251" spans="2:5">
      <c r="B251" s="5" t="s">
        <v>7</v>
      </c>
      <c r="C251" s="5"/>
      <c r="D251" s="5"/>
      <c r="E251" s="5"/>
    </row>
    <row r="252" spans="2:5">
      <c r="B252" s="5"/>
      <c r="C252" s="5" t="s">
        <v>52</v>
      </c>
      <c r="D252" s="5"/>
      <c r="E252" s="5"/>
    </row>
    <row r="253" spans="2:5">
      <c r="B253" t="s">
        <v>23</v>
      </c>
      <c r="C253" t="s">
        <v>36</v>
      </c>
      <c r="D253" s="6">
        <v>10</v>
      </c>
    </row>
    <row r="256" spans="2:5" ht="30">
      <c r="B256" s="1" t="s">
        <v>0</v>
      </c>
      <c r="C256" s="2" t="s">
        <v>1</v>
      </c>
      <c r="D256" s="2" t="s">
        <v>2</v>
      </c>
      <c r="E256" s="2" t="s">
        <v>3</v>
      </c>
    </row>
    <row r="257" spans="2:5">
      <c r="B257" s="3" t="s">
        <v>4</v>
      </c>
      <c r="C257" s="32">
        <v>18989.400000000001</v>
      </c>
      <c r="D257" s="32">
        <v>16935.45</v>
      </c>
      <c r="E257" s="1">
        <v>62160.81</v>
      </c>
    </row>
    <row r="258" spans="2:5">
      <c r="B258" s="79" t="s">
        <v>8</v>
      </c>
      <c r="C258" s="80"/>
      <c r="D258" s="81"/>
      <c r="E258" s="1">
        <f>C257-E257</f>
        <v>-43171.409999999996</v>
      </c>
    </row>
    <row r="260" spans="2:5" ht="45">
      <c r="B260" s="90" t="s">
        <v>14</v>
      </c>
      <c r="C260" s="81"/>
      <c r="D260" s="8" t="s">
        <v>17</v>
      </c>
      <c r="E260" s="3"/>
    </row>
    <row r="261" spans="2:5">
      <c r="B261" s="90" t="s">
        <v>15</v>
      </c>
      <c r="C261" s="81"/>
      <c r="D261" s="1">
        <v>0</v>
      </c>
      <c r="E261" s="1"/>
    </row>
    <row r="262" spans="2:5">
      <c r="B262" s="82"/>
      <c r="C262" s="81"/>
      <c r="D262" s="1">
        <v>0</v>
      </c>
      <c r="E262" s="1"/>
    </row>
    <row r="263" spans="2:5">
      <c r="B263" s="82"/>
      <c r="C263" s="81"/>
      <c r="D263" s="1">
        <v>0</v>
      </c>
      <c r="E263" s="1"/>
    </row>
    <row r="264" spans="2:5">
      <c r="B264" s="90" t="s">
        <v>16</v>
      </c>
      <c r="C264" s="81"/>
      <c r="D264" s="1">
        <v>0</v>
      </c>
      <c r="E264" s="1"/>
    </row>
    <row r="265" spans="2:5">
      <c r="B265" s="82" t="s">
        <v>180</v>
      </c>
      <c r="C265" s="81"/>
      <c r="D265" s="1">
        <v>14500</v>
      </c>
      <c r="E265" s="1"/>
    </row>
    <row r="266" spans="2:5">
      <c r="B266" s="82" t="s">
        <v>181</v>
      </c>
      <c r="C266" s="81"/>
      <c r="D266" s="1">
        <v>506.03</v>
      </c>
      <c r="E266" s="1"/>
    </row>
    <row r="267" spans="2:5">
      <c r="B267" s="82" t="s">
        <v>22</v>
      </c>
      <c r="C267" s="81"/>
      <c r="D267" s="1">
        <v>24536</v>
      </c>
      <c r="E267" s="1"/>
    </row>
    <row r="268" spans="2:5">
      <c r="B268" s="82" t="s">
        <v>182</v>
      </c>
      <c r="C268" s="81"/>
      <c r="D268" s="1">
        <v>418.5</v>
      </c>
      <c r="E268" s="1"/>
    </row>
    <row r="269" spans="2:5">
      <c r="B269" s="82" t="s">
        <v>183</v>
      </c>
      <c r="C269" s="81"/>
      <c r="D269" s="1">
        <v>21348</v>
      </c>
      <c r="E269" s="1"/>
    </row>
    <row r="270" spans="2:5">
      <c r="B270" s="59" t="s">
        <v>62</v>
      </c>
      <c r="C270" s="49"/>
      <c r="D270" s="1">
        <v>852.28</v>
      </c>
      <c r="E270" s="1"/>
    </row>
    <row r="271" spans="2:5">
      <c r="B271" s="91" t="s">
        <v>19</v>
      </c>
      <c r="C271" s="81"/>
      <c r="D271" s="1">
        <v>0</v>
      </c>
      <c r="E271" s="1"/>
    </row>
    <row r="272" spans="2:5">
      <c r="B272" s="82"/>
      <c r="C272" s="81"/>
      <c r="D272" s="1">
        <v>0</v>
      </c>
      <c r="E272" s="1"/>
    </row>
    <row r="273" spans="2:5">
      <c r="B273" s="82"/>
      <c r="C273" s="81"/>
      <c r="D273" s="1"/>
      <c r="E273" s="1"/>
    </row>
    <row r="274" spans="2:5">
      <c r="B274" s="82"/>
      <c r="C274" s="81"/>
      <c r="D274" s="1">
        <v>0</v>
      </c>
      <c r="E274" s="1"/>
    </row>
    <row r="275" spans="2:5">
      <c r="B275" s="86" t="s">
        <v>20</v>
      </c>
      <c r="C275" s="87"/>
      <c r="D275" s="1">
        <v>0</v>
      </c>
      <c r="E275" s="1"/>
    </row>
    <row r="276" spans="2:5">
      <c r="B276" s="82"/>
      <c r="C276" s="81"/>
      <c r="D276" s="1"/>
      <c r="E276" s="1"/>
    </row>
    <row r="277" spans="2:5">
      <c r="B277" s="82"/>
      <c r="C277" s="81"/>
      <c r="D277" s="1">
        <v>0</v>
      </c>
      <c r="E277" s="1"/>
    </row>
    <row r="278" spans="2:5">
      <c r="B278" s="89" t="s">
        <v>18</v>
      </c>
      <c r="C278" s="81"/>
      <c r="D278" s="3">
        <f>SUM(D261:D277)</f>
        <v>62160.81</v>
      </c>
      <c r="E278" s="1"/>
    </row>
    <row r="279" spans="2:5">
      <c r="B279" s="7"/>
      <c r="C279" s="7"/>
      <c r="D279" s="7"/>
      <c r="E279" s="7"/>
    </row>
    <row r="280" spans="2:5">
      <c r="B280" t="s">
        <v>9</v>
      </c>
    </row>
    <row r="281" spans="2:5">
      <c r="B281" t="s">
        <v>10</v>
      </c>
      <c r="C281" t="s">
        <v>11</v>
      </c>
    </row>
    <row r="287" spans="2:5" ht="15.75">
      <c r="C287" s="4" t="s">
        <v>5</v>
      </c>
    </row>
    <row r="288" spans="2:5" ht="15.75">
      <c r="C288" s="4" t="s">
        <v>6</v>
      </c>
      <c r="D288" s="4"/>
    </row>
    <row r="289" spans="2:5">
      <c r="B289" s="5" t="s">
        <v>7</v>
      </c>
      <c r="C289" s="5"/>
      <c r="D289" s="5"/>
      <c r="E289" s="5"/>
    </row>
    <row r="290" spans="2:5">
      <c r="B290" s="5"/>
      <c r="C290" s="5" t="s">
        <v>52</v>
      </c>
      <c r="D290" s="5"/>
      <c r="E290" s="5"/>
    </row>
    <row r="291" spans="2:5">
      <c r="B291" t="s">
        <v>23</v>
      </c>
      <c r="C291" t="s">
        <v>36</v>
      </c>
      <c r="D291" s="6">
        <v>11</v>
      </c>
    </row>
    <row r="294" spans="2:5" ht="30">
      <c r="B294" s="1" t="s">
        <v>0</v>
      </c>
      <c r="C294" s="2" t="s">
        <v>1</v>
      </c>
      <c r="D294" s="2" t="s">
        <v>2</v>
      </c>
      <c r="E294" s="2" t="s">
        <v>3</v>
      </c>
    </row>
    <row r="295" spans="2:5">
      <c r="B295" s="3" t="s">
        <v>4</v>
      </c>
      <c r="C295" s="32">
        <v>19808.04</v>
      </c>
      <c r="D295" s="32">
        <v>19717.53</v>
      </c>
      <c r="E295" s="1">
        <v>0</v>
      </c>
    </row>
    <row r="296" spans="2:5">
      <c r="B296" s="79" t="s">
        <v>8</v>
      </c>
      <c r="C296" s="80"/>
      <c r="D296" s="81"/>
      <c r="E296" s="1">
        <f>C295-E295</f>
        <v>19808.04</v>
      </c>
    </row>
    <row r="298" spans="2:5" ht="45">
      <c r="B298" s="90" t="s">
        <v>14</v>
      </c>
      <c r="C298" s="81"/>
      <c r="D298" s="8" t="s">
        <v>17</v>
      </c>
      <c r="E298" s="3"/>
    </row>
    <row r="299" spans="2:5">
      <c r="B299" s="90" t="s">
        <v>15</v>
      </c>
      <c r="C299" s="81"/>
      <c r="D299" s="1">
        <v>0</v>
      </c>
      <c r="E299" s="1"/>
    </row>
    <row r="300" spans="2:5">
      <c r="B300" s="82"/>
      <c r="C300" s="81"/>
      <c r="D300" s="1">
        <v>0</v>
      </c>
      <c r="E300" s="1"/>
    </row>
    <row r="301" spans="2:5">
      <c r="B301" s="82"/>
      <c r="C301" s="81"/>
      <c r="D301" s="1">
        <v>0</v>
      </c>
      <c r="E301" s="1"/>
    </row>
    <row r="302" spans="2:5">
      <c r="B302" s="90" t="s">
        <v>16</v>
      </c>
      <c r="C302" s="81"/>
      <c r="D302" s="1">
        <v>0</v>
      </c>
      <c r="E302" s="1"/>
    </row>
    <row r="303" spans="2:5">
      <c r="B303" s="82"/>
      <c r="C303" s="81"/>
      <c r="D303" s="15"/>
      <c r="E303" s="1"/>
    </row>
    <row r="304" spans="2:5" ht="15.75">
      <c r="B304" s="82"/>
      <c r="C304" s="81"/>
      <c r="D304" s="20"/>
      <c r="E304" s="1"/>
    </row>
    <row r="305" spans="2:5">
      <c r="B305" s="91" t="s">
        <v>19</v>
      </c>
      <c r="C305" s="81"/>
      <c r="D305" s="1">
        <v>0</v>
      </c>
      <c r="E305" s="1"/>
    </row>
    <row r="306" spans="2:5">
      <c r="B306" s="82"/>
      <c r="C306" s="81"/>
      <c r="D306" s="12"/>
      <c r="E306" s="1"/>
    </row>
    <row r="307" spans="2:5">
      <c r="B307" s="82"/>
      <c r="C307" s="81"/>
      <c r="D307" s="1"/>
      <c r="E307" s="1"/>
    </row>
    <row r="308" spans="2:5">
      <c r="B308" s="82"/>
      <c r="C308" s="81"/>
      <c r="D308" s="1">
        <v>0</v>
      </c>
      <c r="E308" s="1"/>
    </row>
    <row r="309" spans="2:5">
      <c r="B309" s="86" t="s">
        <v>20</v>
      </c>
      <c r="C309" s="87"/>
      <c r="D309" s="1">
        <v>0</v>
      </c>
      <c r="E309" s="1"/>
    </row>
    <row r="310" spans="2:5">
      <c r="B310" s="82"/>
      <c r="C310" s="81"/>
      <c r="D310" s="1"/>
      <c r="E310" s="1"/>
    </row>
    <row r="311" spans="2:5">
      <c r="B311" s="82"/>
      <c r="C311" s="81"/>
      <c r="D311" s="1">
        <v>0</v>
      </c>
      <c r="E311" s="1"/>
    </row>
    <row r="312" spans="2:5">
      <c r="B312" s="89" t="s">
        <v>18</v>
      </c>
      <c r="C312" s="81"/>
      <c r="D312" s="3">
        <f>SUM(D299:D311)</f>
        <v>0</v>
      </c>
      <c r="E312" s="1"/>
    </row>
    <row r="313" spans="2:5">
      <c r="B313" s="7"/>
      <c r="C313" s="7"/>
      <c r="D313" s="7"/>
      <c r="E313" s="7"/>
    </row>
    <row r="314" spans="2:5">
      <c r="B314" t="s">
        <v>9</v>
      </c>
    </row>
    <row r="315" spans="2:5">
      <c r="B315" t="s">
        <v>10</v>
      </c>
      <c r="C315" t="s">
        <v>11</v>
      </c>
    </row>
    <row r="320" spans="2:5" ht="15.75">
      <c r="C320" s="4" t="s">
        <v>5</v>
      </c>
    </row>
    <row r="321" spans="2:5" ht="15.75">
      <c r="C321" s="4" t="s">
        <v>6</v>
      </c>
      <c r="D321" s="4"/>
    </row>
    <row r="322" spans="2:5">
      <c r="B322" s="5" t="s">
        <v>7</v>
      </c>
      <c r="C322" s="5"/>
      <c r="D322" s="5"/>
      <c r="E322" s="5"/>
    </row>
    <row r="323" spans="2:5">
      <c r="B323" s="5"/>
      <c r="C323" s="5" t="s">
        <v>52</v>
      </c>
      <c r="D323" s="5"/>
      <c r="E323" s="5"/>
    </row>
    <row r="324" spans="2:5">
      <c r="B324" t="s">
        <v>23</v>
      </c>
      <c r="C324" t="s">
        <v>36</v>
      </c>
      <c r="D324" s="6">
        <v>12</v>
      </c>
    </row>
    <row r="327" spans="2:5" ht="30">
      <c r="B327" s="1" t="s">
        <v>0</v>
      </c>
      <c r="C327" s="2" t="s">
        <v>1</v>
      </c>
      <c r="D327" s="2" t="s">
        <v>2</v>
      </c>
      <c r="E327" s="2" t="s">
        <v>3</v>
      </c>
    </row>
    <row r="328" spans="2:5">
      <c r="B328" s="3" t="s">
        <v>4</v>
      </c>
      <c r="C328" s="32">
        <v>19677.66</v>
      </c>
      <c r="D328" s="32">
        <v>21040.02</v>
      </c>
      <c r="E328" s="1">
        <v>418.5</v>
      </c>
    </row>
    <row r="329" spans="2:5">
      <c r="B329" s="79" t="s">
        <v>8</v>
      </c>
      <c r="C329" s="80"/>
      <c r="D329" s="81"/>
      <c r="E329" s="1">
        <f>C328-E328</f>
        <v>19259.16</v>
      </c>
    </row>
    <row r="331" spans="2:5" ht="45">
      <c r="B331" s="90" t="s">
        <v>14</v>
      </c>
      <c r="C331" s="81"/>
      <c r="D331" s="8" t="s">
        <v>17</v>
      </c>
      <c r="E331" s="3"/>
    </row>
    <row r="332" spans="2:5">
      <c r="B332" s="90" t="s">
        <v>15</v>
      </c>
      <c r="C332" s="81"/>
      <c r="D332" s="1">
        <v>0</v>
      </c>
      <c r="E332" s="1"/>
    </row>
    <row r="333" spans="2:5" ht="15.75">
      <c r="B333" s="82"/>
      <c r="C333" s="81"/>
      <c r="D333" s="19"/>
      <c r="E333" s="1"/>
    </row>
    <row r="334" spans="2:5">
      <c r="B334" s="82"/>
      <c r="C334" s="81"/>
      <c r="D334" s="1">
        <v>0</v>
      </c>
      <c r="E334" s="1"/>
    </row>
    <row r="335" spans="2:5">
      <c r="B335" s="90" t="s">
        <v>16</v>
      </c>
      <c r="C335" s="81"/>
      <c r="D335" s="1">
        <v>0</v>
      </c>
      <c r="E335" s="1"/>
    </row>
    <row r="336" spans="2:5">
      <c r="B336" s="82" t="s">
        <v>182</v>
      </c>
      <c r="C336" s="81"/>
      <c r="D336" s="1">
        <v>418.5</v>
      </c>
      <c r="E336" s="1"/>
    </row>
    <row r="337" spans="2:5">
      <c r="B337" s="82"/>
      <c r="C337" s="81"/>
      <c r="D337" s="1">
        <v>0</v>
      </c>
      <c r="E337" s="1"/>
    </row>
    <row r="338" spans="2:5">
      <c r="B338" s="91" t="s">
        <v>19</v>
      </c>
      <c r="C338" s="81"/>
      <c r="D338" s="1">
        <v>0</v>
      </c>
      <c r="E338" s="1"/>
    </row>
    <row r="339" spans="2:5">
      <c r="B339" s="82"/>
      <c r="C339" s="81"/>
      <c r="D339" s="1">
        <v>0</v>
      </c>
      <c r="E339" s="1"/>
    </row>
    <row r="340" spans="2:5">
      <c r="B340" s="82"/>
      <c r="C340" s="81"/>
      <c r="D340" s="1"/>
      <c r="E340" s="1"/>
    </row>
    <row r="341" spans="2:5">
      <c r="B341" s="82"/>
      <c r="C341" s="81"/>
      <c r="D341" s="1">
        <v>0</v>
      </c>
      <c r="E341" s="1"/>
    </row>
    <row r="342" spans="2:5">
      <c r="B342" s="86" t="s">
        <v>20</v>
      </c>
      <c r="C342" s="87"/>
      <c r="D342" s="1">
        <v>0</v>
      </c>
      <c r="E342" s="1"/>
    </row>
    <row r="343" spans="2:5">
      <c r="B343" s="82"/>
      <c r="C343" s="81"/>
      <c r="D343" s="1"/>
      <c r="E343" s="1"/>
    </row>
    <row r="344" spans="2:5">
      <c r="B344" s="82"/>
      <c r="C344" s="81"/>
      <c r="D344" s="1">
        <v>0</v>
      </c>
      <c r="E344" s="1"/>
    </row>
    <row r="345" spans="2:5">
      <c r="B345" s="89" t="s">
        <v>18</v>
      </c>
      <c r="C345" s="81"/>
      <c r="D345" s="3">
        <f>SUM(D332:D344)</f>
        <v>418.5</v>
      </c>
      <c r="E345" s="1"/>
    </row>
    <row r="346" spans="2:5">
      <c r="B346" s="7"/>
      <c r="C346" s="7"/>
      <c r="D346" s="7"/>
      <c r="E346" s="7"/>
    </row>
    <row r="347" spans="2:5">
      <c r="B347" t="s">
        <v>9</v>
      </c>
    </row>
    <row r="348" spans="2:5">
      <c r="B348" t="s">
        <v>10</v>
      </c>
      <c r="C348" t="s">
        <v>11</v>
      </c>
    </row>
    <row r="355" spans="2:5" ht="15.75">
      <c r="C355" s="4" t="s">
        <v>5</v>
      </c>
    </row>
    <row r="356" spans="2:5" ht="15.75">
      <c r="C356" s="4" t="s">
        <v>6</v>
      </c>
      <c r="D356" s="4"/>
    </row>
    <row r="357" spans="2:5">
      <c r="B357" s="5" t="s">
        <v>7</v>
      </c>
      <c r="C357" s="5"/>
      <c r="D357" s="5"/>
      <c r="E357" s="5"/>
    </row>
    <row r="358" spans="2:5">
      <c r="B358" s="5"/>
      <c r="C358" s="5" t="s">
        <v>52</v>
      </c>
      <c r="D358" s="5"/>
      <c r="E358" s="5"/>
    </row>
    <row r="359" spans="2:5">
      <c r="B359" t="s">
        <v>23</v>
      </c>
      <c r="C359" t="s">
        <v>36</v>
      </c>
      <c r="D359" s="6">
        <v>13</v>
      </c>
    </row>
    <row r="362" spans="2:5" ht="30">
      <c r="B362" s="1" t="s">
        <v>0</v>
      </c>
      <c r="C362" s="2" t="s">
        <v>1</v>
      </c>
      <c r="D362" s="2" t="s">
        <v>2</v>
      </c>
      <c r="E362" s="2" t="s">
        <v>3</v>
      </c>
    </row>
    <row r="363" spans="2:5">
      <c r="B363" s="3" t="s">
        <v>4</v>
      </c>
      <c r="C363" s="32">
        <v>19782</v>
      </c>
      <c r="D363" s="32">
        <v>21400.67</v>
      </c>
      <c r="E363" s="1">
        <v>91315.03</v>
      </c>
    </row>
    <row r="364" spans="2:5">
      <c r="B364" s="79" t="s">
        <v>8</v>
      </c>
      <c r="C364" s="80"/>
      <c r="D364" s="81"/>
      <c r="E364" s="1">
        <f>C363-E363</f>
        <v>-71533.03</v>
      </c>
    </row>
    <row r="366" spans="2:5" ht="45">
      <c r="B366" s="90" t="s">
        <v>14</v>
      </c>
      <c r="C366" s="81"/>
      <c r="D366" s="8" t="s">
        <v>17</v>
      </c>
      <c r="E366" s="3"/>
    </row>
    <row r="367" spans="2:5">
      <c r="B367" s="90" t="s">
        <v>15</v>
      </c>
      <c r="C367" s="81"/>
      <c r="D367" s="1">
        <v>0</v>
      </c>
      <c r="E367" s="1"/>
    </row>
    <row r="368" spans="2:5">
      <c r="B368" s="82" t="s">
        <v>184</v>
      </c>
      <c r="C368" s="81"/>
      <c r="D368" s="1">
        <v>22238.58</v>
      </c>
      <c r="E368" s="1"/>
    </row>
    <row r="369" spans="2:5">
      <c r="B369" s="82"/>
      <c r="C369" s="81"/>
      <c r="D369" s="1">
        <v>0</v>
      </c>
      <c r="E369" s="1"/>
    </row>
    <row r="370" spans="2:5">
      <c r="B370" s="90" t="s">
        <v>16</v>
      </c>
      <c r="C370" s="81"/>
      <c r="D370" s="1">
        <v>0</v>
      </c>
      <c r="E370" s="1"/>
    </row>
    <row r="371" spans="2:5">
      <c r="B371" s="82" t="s">
        <v>185</v>
      </c>
      <c r="C371" s="81"/>
      <c r="D371" s="1">
        <v>1074.26</v>
      </c>
      <c r="E371" s="1"/>
    </row>
    <row r="372" spans="2:5">
      <c r="B372" s="82"/>
      <c r="C372" s="81"/>
      <c r="D372" s="1">
        <v>0</v>
      </c>
      <c r="E372" s="1"/>
    </row>
    <row r="373" spans="2:5">
      <c r="B373" s="91" t="s">
        <v>19</v>
      </c>
      <c r="C373" s="81"/>
      <c r="D373" s="1">
        <v>0</v>
      </c>
      <c r="E373" s="1"/>
    </row>
    <row r="374" spans="2:5">
      <c r="B374" s="82" t="s">
        <v>57</v>
      </c>
      <c r="C374" s="81"/>
      <c r="D374" s="1">
        <v>68002.19</v>
      </c>
      <c r="E374" s="1"/>
    </row>
    <row r="375" spans="2:5">
      <c r="B375" s="82"/>
      <c r="C375" s="81"/>
      <c r="D375" s="1"/>
      <c r="E375" s="1"/>
    </row>
    <row r="376" spans="2:5">
      <c r="B376" s="82"/>
      <c r="C376" s="81"/>
      <c r="D376" s="1">
        <v>0</v>
      </c>
      <c r="E376" s="1"/>
    </row>
    <row r="377" spans="2:5">
      <c r="B377" s="86" t="s">
        <v>20</v>
      </c>
      <c r="C377" s="87"/>
      <c r="D377" s="1">
        <v>0</v>
      </c>
      <c r="E377" s="1"/>
    </row>
    <row r="378" spans="2:5" ht="15.75">
      <c r="B378" s="82"/>
      <c r="C378" s="81"/>
      <c r="D378" s="19"/>
      <c r="E378" s="1"/>
    </row>
    <row r="379" spans="2:5">
      <c r="B379" s="82"/>
      <c r="C379" s="81"/>
      <c r="D379" s="1">
        <v>0</v>
      </c>
      <c r="E379" s="1"/>
    </row>
    <row r="380" spans="2:5">
      <c r="B380" s="89" t="s">
        <v>18</v>
      </c>
      <c r="C380" s="81"/>
      <c r="D380" s="3">
        <f>SUM(D367:D379)</f>
        <v>91315.03</v>
      </c>
      <c r="E380" s="1"/>
    </row>
    <row r="381" spans="2:5">
      <c r="B381" s="7"/>
      <c r="C381" s="7"/>
      <c r="D381" s="7"/>
      <c r="E381" s="7"/>
    </row>
    <row r="382" spans="2:5">
      <c r="B382" t="s">
        <v>9</v>
      </c>
    </row>
    <row r="383" spans="2:5">
      <c r="B383" t="s">
        <v>10</v>
      </c>
      <c r="C383" t="s">
        <v>11</v>
      </c>
    </row>
    <row r="387" spans="2:5" ht="15.75">
      <c r="C387" s="4" t="s">
        <v>5</v>
      </c>
    </row>
    <row r="388" spans="2:5" ht="15.75">
      <c r="C388" s="4" t="s">
        <v>6</v>
      </c>
      <c r="D388" s="4"/>
    </row>
    <row r="389" spans="2:5">
      <c r="B389" s="5" t="s">
        <v>7</v>
      </c>
      <c r="C389" s="5"/>
      <c r="D389" s="5"/>
      <c r="E389" s="5"/>
    </row>
    <row r="390" spans="2:5">
      <c r="B390" s="5"/>
      <c r="C390" s="5" t="s">
        <v>52</v>
      </c>
      <c r="D390" s="5"/>
      <c r="E390" s="5"/>
    </row>
    <row r="391" spans="2:5">
      <c r="B391" t="s">
        <v>23</v>
      </c>
      <c r="C391" t="s">
        <v>36</v>
      </c>
      <c r="D391" s="6">
        <v>14</v>
      </c>
    </row>
    <row r="394" spans="2:5" ht="30">
      <c r="B394" s="1" t="s">
        <v>0</v>
      </c>
      <c r="C394" s="2" t="s">
        <v>1</v>
      </c>
      <c r="D394" s="2" t="s">
        <v>2</v>
      </c>
      <c r="E394" s="2" t="s">
        <v>3</v>
      </c>
    </row>
    <row r="395" spans="2:5">
      <c r="B395" s="3" t="s">
        <v>4</v>
      </c>
      <c r="C395" s="32">
        <v>29005.62</v>
      </c>
      <c r="D395" s="32">
        <v>25443.52</v>
      </c>
      <c r="E395" s="1">
        <v>55069.88</v>
      </c>
    </row>
    <row r="396" spans="2:5">
      <c r="B396" s="79" t="s">
        <v>8</v>
      </c>
      <c r="C396" s="80"/>
      <c r="D396" s="81"/>
      <c r="E396" s="1">
        <f>C395-E395</f>
        <v>-26064.26</v>
      </c>
    </row>
    <row r="398" spans="2:5" ht="45">
      <c r="B398" s="90" t="s">
        <v>14</v>
      </c>
      <c r="C398" s="81"/>
      <c r="D398" s="8" t="s">
        <v>17</v>
      </c>
      <c r="E398" s="3"/>
    </row>
    <row r="399" spans="2:5">
      <c r="B399" s="90" t="s">
        <v>15</v>
      </c>
      <c r="C399" s="81"/>
      <c r="D399" s="1">
        <v>0</v>
      </c>
      <c r="E399" s="1"/>
    </row>
    <row r="400" spans="2:5">
      <c r="B400" s="82" t="s">
        <v>186</v>
      </c>
      <c r="C400" s="81"/>
      <c r="D400" s="50">
        <v>3692.82</v>
      </c>
      <c r="E400" s="1"/>
    </row>
    <row r="401" spans="2:5" ht="15.75">
      <c r="B401" s="82"/>
      <c r="C401" s="81"/>
      <c r="D401" s="17"/>
      <c r="E401" s="1"/>
    </row>
    <row r="402" spans="2:5">
      <c r="B402" s="90" t="s">
        <v>16</v>
      </c>
      <c r="C402" s="81"/>
      <c r="D402" s="1">
        <v>0</v>
      </c>
      <c r="E402" s="1"/>
    </row>
    <row r="403" spans="2:5">
      <c r="B403" s="82" t="s">
        <v>182</v>
      </c>
      <c r="C403" s="81"/>
      <c r="D403" s="1">
        <v>418.5</v>
      </c>
      <c r="E403" s="1"/>
    </row>
    <row r="404" spans="2:5">
      <c r="B404" s="82"/>
      <c r="C404" s="81"/>
      <c r="D404" s="1">
        <v>0</v>
      </c>
      <c r="E404" s="1"/>
    </row>
    <row r="405" spans="2:5">
      <c r="B405" s="91" t="s">
        <v>19</v>
      </c>
      <c r="C405" s="81"/>
      <c r="D405" s="1">
        <v>0</v>
      </c>
      <c r="E405" s="1"/>
    </row>
    <row r="406" spans="2:5">
      <c r="B406" s="82" t="s">
        <v>140</v>
      </c>
      <c r="C406" s="81"/>
      <c r="D406" s="1">
        <v>50958.559999999998</v>
      </c>
      <c r="E406" s="1"/>
    </row>
    <row r="407" spans="2:5">
      <c r="B407" s="82"/>
      <c r="C407" s="81"/>
      <c r="D407" s="1"/>
      <c r="E407" s="1"/>
    </row>
    <row r="408" spans="2:5">
      <c r="B408" s="82"/>
      <c r="C408" s="81"/>
      <c r="D408" s="1">
        <v>0</v>
      </c>
      <c r="E408" s="1"/>
    </row>
    <row r="409" spans="2:5">
      <c r="B409" s="86" t="s">
        <v>20</v>
      </c>
      <c r="C409" s="87"/>
      <c r="D409" s="1">
        <v>0</v>
      </c>
      <c r="E409" s="1"/>
    </row>
    <row r="410" spans="2:5" ht="15.75">
      <c r="B410" s="82"/>
      <c r="C410" s="81"/>
      <c r="D410" s="19"/>
      <c r="E410" s="1"/>
    </row>
    <row r="411" spans="2:5">
      <c r="B411" s="82"/>
      <c r="C411" s="81"/>
      <c r="D411" s="1">
        <v>0</v>
      </c>
      <c r="E411" s="1"/>
    </row>
    <row r="412" spans="2:5">
      <c r="B412" s="89" t="s">
        <v>18</v>
      </c>
      <c r="C412" s="81"/>
      <c r="D412" s="3">
        <f>SUM(D399:D411)</f>
        <v>55069.88</v>
      </c>
      <c r="E412" s="1"/>
    </row>
    <row r="413" spans="2:5">
      <c r="B413" s="7"/>
      <c r="C413" s="7"/>
      <c r="D413" s="7"/>
      <c r="E413" s="7"/>
    </row>
    <row r="414" spans="2:5">
      <c r="B414" t="s">
        <v>9</v>
      </c>
    </row>
    <row r="415" spans="2:5">
      <c r="B415" t="s">
        <v>10</v>
      </c>
      <c r="C415" t="s">
        <v>11</v>
      </c>
    </row>
    <row r="421" spans="2:5" ht="15.75">
      <c r="C421" s="4" t="s">
        <v>5</v>
      </c>
    </row>
    <row r="422" spans="2:5" ht="15.75">
      <c r="C422" s="4" t="s">
        <v>6</v>
      </c>
      <c r="D422" s="4"/>
    </row>
    <row r="423" spans="2:5">
      <c r="B423" s="5" t="s">
        <v>7</v>
      </c>
      <c r="C423" s="5"/>
      <c r="D423" s="5"/>
      <c r="E423" s="5"/>
    </row>
    <row r="424" spans="2:5">
      <c r="B424" s="5"/>
      <c r="C424" s="5" t="s">
        <v>55</v>
      </c>
      <c r="D424" s="5"/>
      <c r="E424" s="5"/>
    </row>
    <row r="425" spans="2:5">
      <c r="B425" t="s">
        <v>23</v>
      </c>
      <c r="C425" t="s">
        <v>36</v>
      </c>
      <c r="D425" s="6">
        <v>15</v>
      </c>
    </row>
    <row r="428" spans="2:5" ht="30">
      <c r="B428" s="1" t="s">
        <v>0</v>
      </c>
      <c r="C428" s="2" t="s">
        <v>1</v>
      </c>
      <c r="D428" s="2" t="s">
        <v>2</v>
      </c>
      <c r="E428" s="2" t="s">
        <v>3</v>
      </c>
    </row>
    <row r="429" spans="2:5">
      <c r="B429" s="3" t="s">
        <v>4</v>
      </c>
      <c r="C429" s="32">
        <v>15517.32</v>
      </c>
      <c r="D429" s="32">
        <v>14889.22</v>
      </c>
      <c r="E429" s="1">
        <v>0</v>
      </c>
    </row>
    <row r="430" spans="2:5">
      <c r="B430" s="79" t="s">
        <v>8</v>
      </c>
      <c r="C430" s="80"/>
      <c r="D430" s="81"/>
      <c r="E430" s="1">
        <f>C429-E429</f>
        <v>15517.32</v>
      </c>
    </row>
    <row r="432" spans="2:5" ht="45">
      <c r="B432" s="90" t="s">
        <v>14</v>
      </c>
      <c r="C432" s="81"/>
      <c r="D432" s="8" t="s">
        <v>17</v>
      </c>
      <c r="E432" s="3"/>
    </row>
    <row r="433" spans="2:5">
      <c r="B433" s="90" t="s">
        <v>15</v>
      </c>
      <c r="C433" s="81"/>
      <c r="D433" s="1">
        <v>0</v>
      </c>
      <c r="E433" s="1"/>
    </row>
    <row r="434" spans="2:5">
      <c r="B434" s="82"/>
      <c r="C434" s="81"/>
      <c r="D434" s="1">
        <v>0</v>
      </c>
      <c r="E434" s="1"/>
    </row>
    <row r="435" spans="2:5">
      <c r="B435" s="82"/>
      <c r="C435" s="81"/>
      <c r="D435" s="1">
        <v>0</v>
      </c>
      <c r="E435" s="1"/>
    </row>
    <row r="436" spans="2:5">
      <c r="B436" s="90" t="s">
        <v>16</v>
      </c>
      <c r="C436" s="81"/>
      <c r="D436" s="1">
        <v>0</v>
      </c>
      <c r="E436" s="1"/>
    </row>
    <row r="437" spans="2:5" ht="15.75">
      <c r="B437" s="82"/>
      <c r="C437" s="81"/>
      <c r="D437" s="19"/>
      <c r="E437" s="1"/>
    </row>
    <row r="438" spans="2:5" ht="15.75">
      <c r="B438" s="82"/>
      <c r="C438" s="81"/>
      <c r="D438" s="19"/>
      <c r="E438" s="1"/>
    </row>
    <row r="439" spans="2:5">
      <c r="B439" s="91" t="s">
        <v>19</v>
      </c>
      <c r="C439" s="81"/>
      <c r="D439" s="1">
        <v>0</v>
      </c>
      <c r="E439" s="1"/>
    </row>
    <row r="440" spans="2:5">
      <c r="B440" s="82"/>
      <c r="C440" s="81"/>
      <c r="D440" s="1">
        <v>0</v>
      </c>
      <c r="E440" s="1"/>
    </row>
    <row r="441" spans="2:5">
      <c r="B441" s="82"/>
      <c r="C441" s="81"/>
      <c r="D441" s="1"/>
      <c r="E441" s="1"/>
    </row>
    <row r="442" spans="2:5">
      <c r="B442" s="82"/>
      <c r="C442" s="81"/>
      <c r="D442" s="1">
        <v>0</v>
      </c>
      <c r="E442" s="1"/>
    </row>
    <row r="443" spans="2:5">
      <c r="B443" s="86" t="s">
        <v>20</v>
      </c>
      <c r="C443" s="87"/>
      <c r="D443" s="1">
        <v>0</v>
      </c>
      <c r="E443" s="1"/>
    </row>
    <row r="444" spans="2:5">
      <c r="B444" s="82"/>
      <c r="C444" s="81"/>
      <c r="D444" s="1"/>
      <c r="E444" s="1"/>
    </row>
    <row r="445" spans="2:5" ht="15.75">
      <c r="B445" s="82"/>
      <c r="C445" s="81"/>
      <c r="D445" s="19"/>
      <c r="E445" s="1"/>
    </row>
    <row r="446" spans="2:5">
      <c r="B446" s="89" t="s">
        <v>18</v>
      </c>
      <c r="C446" s="81"/>
      <c r="D446" s="3">
        <f>SUM(D433:D445)</f>
        <v>0</v>
      </c>
      <c r="E446" s="1"/>
    </row>
    <row r="447" spans="2:5">
      <c r="B447" s="7"/>
      <c r="C447" s="7"/>
      <c r="D447" s="7"/>
      <c r="E447" s="7"/>
    </row>
    <row r="448" spans="2:5">
      <c r="B448" t="s">
        <v>9</v>
      </c>
    </row>
    <row r="449" spans="2:5">
      <c r="B449" t="s">
        <v>10</v>
      </c>
      <c r="C449" t="s">
        <v>11</v>
      </c>
    </row>
    <row r="455" spans="2:5" ht="15.75">
      <c r="C455" s="4" t="s">
        <v>5</v>
      </c>
    </row>
    <row r="456" spans="2:5" ht="15.75">
      <c r="C456" s="4" t="s">
        <v>6</v>
      </c>
      <c r="D456" s="4"/>
    </row>
    <row r="457" spans="2:5">
      <c r="B457" s="5" t="s">
        <v>7</v>
      </c>
      <c r="C457" s="5"/>
      <c r="D457" s="5"/>
      <c r="E457" s="5"/>
    </row>
    <row r="458" spans="2:5">
      <c r="B458" s="5"/>
      <c r="C458" s="5" t="s">
        <v>52</v>
      </c>
      <c r="D458" s="5"/>
      <c r="E458" s="5"/>
    </row>
    <row r="459" spans="2:5">
      <c r="B459" t="s">
        <v>23</v>
      </c>
      <c r="C459" t="s">
        <v>36</v>
      </c>
      <c r="D459" s="6">
        <v>16</v>
      </c>
    </row>
    <row r="462" spans="2:5" ht="30">
      <c r="B462" s="1" t="s">
        <v>0</v>
      </c>
      <c r="C462" s="2" t="s">
        <v>1</v>
      </c>
      <c r="D462" s="2" t="s">
        <v>2</v>
      </c>
      <c r="E462" s="2" t="s">
        <v>3</v>
      </c>
    </row>
    <row r="463" spans="2:5">
      <c r="B463" s="3" t="s">
        <v>4</v>
      </c>
      <c r="C463" s="32">
        <v>15909.9</v>
      </c>
      <c r="D463" s="32">
        <v>13510.13</v>
      </c>
      <c r="E463" s="1">
        <v>22730.5</v>
      </c>
    </row>
    <row r="464" spans="2:5">
      <c r="B464" s="79" t="s">
        <v>8</v>
      </c>
      <c r="C464" s="80"/>
      <c r="D464" s="81"/>
      <c r="E464" s="1">
        <f>C463-E463</f>
        <v>-6820.6</v>
      </c>
    </row>
    <row r="466" spans="2:5" ht="45">
      <c r="B466" s="90" t="s">
        <v>14</v>
      </c>
      <c r="C466" s="81"/>
      <c r="D466" s="8" t="s">
        <v>17</v>
      </c>
      <c r="E466" s="3"/>
    </row>
    <row r="467" spans="2:5">
      <c r="B467" s="90" t="s">
        <v>15</v>
      </c>
      <c r="C467" s="81"/>
      <c r="D467" s="1">
        <v>0</v>
      </c>
      <c r="E467" s="1"/>
    </row>
    <row r="468" spans="2:5" ht="15.75">
      <c r="B468" s="82"/>
      <c r="C468" s="81"/>
      <c r="D468" s="17"/>
      <c r="E468" s="1"/>
    </row>
    <row r="469" spans="2:5">
      <c r="B469" s="82"/>
      <c r="C469" s="81"/>
      <c r="D469" s="1">
        <v>0</v>
      </c>
      <c r="E469" s="1"/>
    </row>
    <row r="470" spans="2:5">
      <c r="B470" s="90" t="s">
        <v>16</v>
      </c>
      <c r="C470" s="81"/>
      <c r="D470" s="1">
        <v>0</v>
      </c>
      <c r="E470" s="1"/>
    </row>
    <row r="471" spans="2:5">
      <c r="B471" s="82" t="s">
        <v>112</v>
      </c>
      <c r="C471" s="81"/>
      <c r="D471" s="12">
        <v>22312</v>
      </c>
      <c r="E471" s="1"/>
    </row>
    <row r="472" spans="2:5">
      <c r="B472" s="82" t="s">
        <v>182</v>
      </c>
      <c r="C472" s="81"/>
      <c r="D472" s="12">
        <v>418.5</v>
      </c>
      <c r="E472" s="1"/>
    </row>
    <row r="473" spans="2:5" ht="15.75">
      <c r="B473" s="122"/>
      <c r="C473" s="81"/>
      <c r="D473" s="17"/>
      <c r="E473" s="1"/>
    </row>
    <row r="474" spans="2:5">
      <c r="B474" s="91" t="s">
        <v>19</v>
      </c>
      <c r="C474" s="81"/>
      <c r="D474" s="1">
        <v>0</v>
      </c>
      <c r="E474" s="1"/>
    </row>
    <row r="475" spans="2:5">
      <c r="B475" s="82"/>
      <c r="C475" s="81"/>
      <c r="D475" s="1">
        <v>0</v>
      </c>
      <c r="E475" s="1"/>
    </row>
    <row r="476" spans="2:5">
      <c r="B476" s="82"/>
      <c r="C476" s="81"/>
      <c r="D476" s="1"/>
      <c r="E476" s="1"/>
    </row>
    <row r="477" spans="2:5">
      <c r="B477" s="82"/>
      <c r="C477" s="81"/>
      <c r="D477" s="1">
        <v>0</v>
      </c>
      <c r="E477" s="1"/>
    </row>
    <row r="478" spans="2:5">
      <c r="B478" s="86" t="s">
        <v>20</v>
      </c>
      <c r="C478" s="87"/>
      <c r="D478" s="1">
        <v>0</v>
      </c>
      <c r="E478" s="1"/>
    </row>
    <row r="479" spans="2:5">
      <c r="B479" s="82"/>
      <c r="C479" s="81"/>
      <c r="D479" s="1"/>
      <c r="E479" s="1"/>
    </row>
    <row r="480" spans="2:5">
      <c r="B480" s="82"/>
      <c r="C480" s="81"/>
      <c r="D480" s="1">
        <v>0</v>
      </c>
      <c r="E480" s="1"/>
    </row>
    <row r="481" spans="2:5">
      <c r="B481" s="89" t="s">
        <v>18</v>
      </c>
      <c r="C481" s="81"/>
      <c r="D481" s="3">
        <f>SUM(D467:D480)</f>
        <v>22730.5</v>
      </c>
      <c r="E481" s="1"/>
    </row>
    <row r="482" spans="2:5">
      <c r="B482" s="7"/>
      <c r="C482" s="7"/>
      <c r="D482" s="7"/>
      <c r="E482" s="7"/>
    </row>
    <row r="483" spans="2:5">
      <c r="B483" t="s">
        <v>9</v>
      </c>
    </row>
    <row r="484" spans="2:5">
      <c r="B484" t="s">
        <v>10</v>
      </c>
      <c r="C484" t="s">
        <v>11</v>
      </c>
    </row>
    <row r="490" spans="2:5" ht="15.75">
      <c r="C490" s="4" t="s">
        <v>5</v>
      </c>
    </row>
    <row r="491" spans="2:5" ht="15.75">
      <c r="C491" s="4" t="s">
        <v>6</v>
      </c>
      <c r="D491" s="4"/>
    </row>
    <row r="492" spans="2:5">
      <c r="B492" s="5" t="s">
        <v>7</v>
      </c>
      <c r="C492" s="5"/>
      <c r="D492" s="5"/>
      <c r="E492" s="5"/>
    </row>
    <row r="493" spans="2:5">
      <c r="B493" s="5"/>
      <c r="C493" s="5" t="s">
        <v>55</v>
      </c>
      <c r="D493" s="5"/>
      <c r="E493" s="5"/>
    </row>
    <row r="494" spans="2:5">
      <c r="B494" t="s">
        <v>23</v>
      </c>
      <c r="C494" t="s">
        <v>36</v>
      </c>
      <c r="D494" s="6">
        <v>17</v>
      </c>
    </row>
    <row r="497" spans="2:5" ht="30">
      <c r="B497" s="1" t="s">
        <v>0</v>
      </c>
      <c r="C497" s="2" t="s">
        <v>1</v>
      </c>
      <c r="D497" s="2" t="s">
        <v>2</v>
      </c>
      <c r="E497" s="2" t="s">
        <v>3</v>
      </c>
    </row>
    <row r="498" spans="2:5">
      <c r="B498" s="3" t="s">
        <v>4</v>
      </c>
      <c r="C498" s="32">
        <v>15719.28</v>
      </c>
      <c r="D498" s="32">
        <v>13788.34</v>
      </c>
      <c r="E498" s="1">
        <v>19182.57</v>
      </c>
    </row>
    <row r="499" spans="2:5">
      <c r="B499" s="79" t="s">
        <v>8</v>
      </c>
      <c r="C499" s="80"/>
      <c r="D499" s="81"/>
      <c r="E499" s="1">
        <f>C498-E498</f>
        <v>-3463.2899999999991</v>
      </c>
    </row>
    <row r="501" spans="2:5" ht="45">
      <c r="B501" s="90" t="s">
        <v>14</v>
      </c>
      <c r="C501" s="81"/>
      <c r="D501" s="8" t="s">
        <v>17</v>
      </c>
      <c r="E501" s="3"/>
    </row>
    <row r="502" spans="2:5">
      <c r="B502" s="90" t="s">
        <v>15</v>
      </c>
      <c r="C502" s="81"/>
      <c r="D502" s="1">
        <v>0</v>
      </c>
      <c r="E502" s="1"/>
    </row>
    <row r="503" spans="2:5">
      <c r="B503" s="82"/>
      <c r="C503" s="81"/>
      <c r="D503" s="1">
        <v>0</v>
      </c>
      <c r="E503" s="1"/>
    </row>
    <row r="504" spans="2:5">
      <c r="B504" s="82"/>
      <c r="C504" s="81"/>
      <c r="D504" s="1">
        <v>0</v>
      </c>
      <c r="E504" s="1"/>
    </row>
    <row r="505" spans="2:5">
      <c r="B505" s="90" t="s">
        <v>16</v>
      </c>
      <c r="C505" s="81"/>
      <c r="D505" s="1">
        <v>0</v>
      </c>
      <c r="E505" s="1"/>
    </row>
    <row r="506" spans="2:5">
      <c r="B506" s="82" t="s">
        <v>112</v>
      </c>
      <c r="C506" s="81"/>
      <c r="D506" s="1">
        <v>18643</v>
      </c>
      <c r="E506" s="1"/>
    </row>
    <row r="507" spans="2:5">
      <c r="B507" s="82" t="s">
        <v>62</v>
      </c>
      <c r="C507" s="81"/>
      <c r="D507" s="12">
        <v>539.57000000000005</v>
      </c>
      <c r="E507" s="1"/>
    </row>
    <row r="508" spans="2:5">
      <c r="B508" s="91" t="s">
        <v>19</v>
      </c>
      <c r="C508" s="81"/>
      <c r="D508" s="1">
        <v>0</v>
      </c>
      <c r="E508" s="1"/>
    </row>
    <row r="509" spans="2:5">
      <c r="B509" s="82"/>
      <c r="C509" s="81"/>
      <c r="D509" s="1">
        <v>0</v>
      </c>
      <c r="E509" s="1"/>
    </row>
    <row r="510" spans="2:5">
      <c r="B510" s="82"/>
      <c r="C510" s="81"/>
      <c r="D510" s="1"/>
      <c r="E510" s="1"/>
    </row>
    <row r="511" spans="2:5">
      <c r="B511" s="82"/>
      <c r="C511" s="81"/>
      <c r="D511" s="1">
        <v>0</v>
      </c>
      <c r="E511" s="1"/>
    </row>
    <row r="512" spans="2:5">
      <c r="B512" s="86" t="s">
        <v>20</v>
      </c>
      <c r="C512" s="87"/>
      <c r="D512" s="1">
        <v>0</v>
      </c>
      <c r="E512" s="1"/>
    </row>
    <row r="513" spans="2:5">
      <c r="B513" s="82"/>
      <c r="C513" s="81"/>
      <c r="D513" s="1"/>
      <c r="E513" s="1"/>
    </row>
    <row r="514" spans="2:5">
      <c r="B514" s="82"/>
      <c r="C514" s="81"/>
      <c r="D514" s="12"/>
      <c r="E514" s="1"/>
    </row>
    <row r="515" spans="2:5">
      <c r="B515" s="89" t="s">
        <v>18</v>
      </c>
      <c r="C515" s="81"/>
      <c r="D515" s="3">
        <f>SUM(D502:D514)</f>
        <v>19182.57</v>
      </c>
      <c r="E515" s="1"/>
    </row>
    <row r="516" spans="2:5">
      <c r="B516" s="7"/>
      <c r="C516" s="7"/>
      <c r="D516" s="7"/>
      <c r="E516" s="7"/>
    </row>
    <row r="517" spans="2:5">
      <c r="B517" t="s">
        <v>9</v>
      </c>
    </row>
    <row r="518" spans="2:5">
      <c r="B518" t="s">
        <v>10</v>
      </c>
      <c r="C518" t="s">
        <v>11</v>
      </c>
    </row>
    <row r="524" spans="2:5" ht="15.75">
      <c r="C524" s="4" t="s">
        <v>5</v>
      </c>
    </row>
    <row r="525" spans="2:5" ht="15.75">
      <c r="C525" s="4" t="s">
        <v>6</v>
      </c>
      <c r="D525" s="4"/>
    </row>
    <row r="526" spans="2:5">
      <c r="B526" s="5" t="s">
        <v>7</v>
      </c>
      <c r="C526" s="5"/>
      <c r="D526" s="5"/>
      <c r="E526" s="5"/>
    </row>
    <row r="527" spans="2:5">
      <c r="B527" s="5"/>
      <c r="C527" s="5" t="s">
        <v>52</v>
      </c>
      <c r="D527" s="5"/>
      <c r="E527" s="5"/>
    </row>
    <row r="528" spans="2:5">
      <c r="B528" t="s">
        <v>23</v>
      </c>
      <c r="C528" t="s">
        <v>36</v>
      </c>
      <c r="D528" s="6">
        <v>18</v>
      </c>
    </row>
    <row r="531" spans="2:5" ht="30">
      <c r="B531" s="1" t="s">
        <v>0</v>
      </c>
      <c r="C531" s="2" t="s">
        <v>1</v>
      </c>
      <c r="D531" s="2" t="s">
        <v>2</v>
      </c>
      <c r="E531" s="2" t="s">
        <v>3</v>
      </c>
    </row>
    <row r="532" spans="2:5">
      <c r="B532" s="3" t="s">
        <v>4</v>
      </c>
      <c r="C532" s="32">
        <v>15298.5</v>
      </c>
      <c r="D532" s="32">
        <v>14705.07</v>
      </c>
      <c r="E532" s="1">
        <v>33815.5</v>
      </c>
    </row>
    <row r="533" spans="2:5">
      <c r="B533" s="79" t="s">
        <v>8</v>
      </c>
      <c r="C533" s="80"/>
      <c r="D533" s="81"/>
      <c r="E533" s="1">
        <f>C532-E532</f>
        <v>-18517</v>
      </c>
    </row>
    <row r="535" spans="2:5" ht="45">
      <c r="B535" s="90" t="s">
        <v>14</v>
      </c>
      <c r="C535" s="81"/>
      <c r="D535" s="8" t="s">
        <v>17</v>
      </c>
      <c r="E535" s="3"/>
    </row>
    <row r="536" spans="2:5">
      <c r="B536" s="90" t="s">
        <v>15</v>
      </c>
      <c r="C536" s="81"/>
      <c r="D536" s="1">
        <v>0</v>
      </c>
      <c r="E536" s="1"/>
    </row>
    <row r="537" spans="2:5" ht="15.75">
      <c r="B537" s="82"/>
      <c r="C537" s="81"/>
      <c r="D537" s="19"/>
      <c r="E537" s="1"/>
    </row>
    <row r="538" spans="2:5">
      <c r="B538" s="82"/>
      <c r="C538" s="81"/>
      <c r="D538" s="1">
        <v>0</v>
      </c>
      <c r="E538" s="1"/>
    </row>
    <row r="539" spans="2:5">
      <c r="B539" s="90" t="s">
        <v>16</v>
      </c>
      <c r="C539" s="81"/>
      <c r="D539" s="1">
        <v>0</v>
      </c>
      <c r="E539" s="1"/>
    </row>
    <row r="540" spans="2:5" ht="15.75">
      <c r="B540" s="82" t="s">
        <v>112</v>
      </c>
      <c r="C540" s="81"/>
      <c r="D540" s="17">
        <v>33397</v>
      </c>
      <c r="E540" s="1"/>
    </row>
    <row r="541" spans="2:5">
      <c r="B541" s="82" t="s">
        <v>182</v>
      </c>
      <c r="C541" s="81"/>
      <c r="D541" s="1">
        <v>418.5</v>
      </c>
      <c r="E541" s="1"/>
    </row>
    <row r="542" spans="2:5">
      <c r="B542" s="91" t="s">
        <v>19</v>
      </c>
      <c r="C542" s="81"/>
      <c r="D542" s="1">
        <v>0</v>
      </c>
      <c r="E542" s="1"/>
    </row>
    <row r="543" spans="2:5">
      <c r="B543" s="82"/>
      <c r="C543" s="81"/>
      <c r="D543" s="1">
        <v>0</v>
      </c>
      <c r="E543" s="1"/>
    </row>
    <row r="544" spans="2:5">
      <c r="B544" s="82"/>
      <c r="C544" s="81"/>
      <c r="D544" s="1"/>
      <c r="E544" s="1"/>
    </row>
    <row r="545" spans="2:5">
      <c r="B545" s="82"/>
      <c r="C545" s="81"/>
      <c r="D545" s="1">
        <v>0</v>
      </c>
      <c r="E545" s="1"/>
    </row>
    <row r="546" spans="2:5">
      <c r="B546" s="86" t="s">
        <v>20</v>
      </c>
      <c r="C546" s="87"/>
      <c r="D546" s="1">
        <v>0</v>
      </c>
      <c r="E546" s="1"/>
    </row>
    <row r="547" spans="2:5" ht="15.75">
      <c r="B547" s="82"/>
      <c r="C547" s="81"/>
      <c r="D547" s="19"/>
      <c r="E547" s="1"/>
    </row>
    <row r="548" spans="2:5">
      <c r="B548" s="82"/>
      <c r="C548" s="81"/>
      <c r="D548" s="1"/>
      <c r="E548" s="1"/>
    </row>
    <row r="549" spans="2:5">
      <c r="B549" s="89" t="s">
        <v>18</v>
      </c>
      <c r="C549" s="81"/>
      <c r="D549" s="3">
        <f>SUM(D536:D548)</f>
        <v>33815.5</v>
      </c>
      <c r="E549" s="1"/>
    </row>
    <row r="550" spans="2:5">
      <c r="B550" s="7"/>
      <c r="C550" s="7"/>
      <c r="D550" s="7"/>
      <c r="E550" s="7"/>
    </row>
    <row r="551" spans="2:5">
      <c r="B551" t="s">
        <v>9</v>
      </c>
    </row>
    <row r="552" spans="2:5">
      <c r="B552" t="s">
        <v>10</v>
      </c>
      <c r="C552" t="s">
        <v>11</v>
      </c>
    </row>
    <row r="558" spans="2:5" ht="15.75">
      <c r="C558" s="4" t="s">
        <v>5</v>
      </c>
    </row>
    <row r="559" spans="2:5" ht="15.75">
      <c r="C559" s="4" t="s">
        <v>6</v>
      </c>
      <c r="D559" s="4"/>
    </row>
    <row r="560" spans="2:5">
      <c r="B560" s="5" t="s">
        <v>7</v>
      </c>
      <c r="C560" s="5"/>
      <c r="D560" s="5"/>
      <c r="E560" s="5"/>
    </row>
    <row r="561" spans="2:5">
      <c r="B561" s="5"/>
      <c r="C561" s="5" t="s">
        <v>52</v>
      </c>
      <c r="D561" s="5"/>
      <c r="E561" s="5"/>
    </row>
    <row r="562" spans="2:5">
      <c r="B562" t="s">
        <v>23</v>
      </c>
      <c r="C562" t="s">
        <v>36</v>
      </c>
      <c r="D562" s="6">
        <v>19</v>
      </c>
    </row>
    <row r="565" spans="2:5" ht="30">
      <c r="B565" s="1" t="s">
        <v>0</v>
      </c>
      <c r="C565" s="2" t="s">
        <v>1</v>
      </c>
      <c r="D565" s="2" t="s">
        <v>2</v>
      </c>
      <c r="E565" s="2" t="s">
        <v>3</v>
      </c>
    </row>
    <row r="566" spans="2:5">
      <c r="B566" s="3" t="s">
        <v>4</v>
      </c>
      <c r="C566" s="32">
        <v>15865.08</v>
      </c>
      <c r="D566" s="32">
        <v>16198.82</v>
      </c>
      <c r="E566" s="1">
        <v>34609.99</v>
      </c>
    </row>
    <row r="567" spans="2:5">
      <c r="B567" s="79" t="s">
        <v>8</v>
      </c>
      <c r="C567" s="80"/>
      <c r="D567" s="81"/>
      <c r="E567" s="1">
        <f>C566-E566</f>
        <v>-18744.909999999996</v>
      </c>
    </row>
    <row r="569" spans="2:5" ht="45">
      <c r="B569" s="90" t="s">
        <v>14</v>
      </c>
      <c r="C569" s="81"/>
      <c r="D569" s="8" t="s">
        <v>17</v>
      </c>
      <c r="E569" s="3"/>
    </row>
    <row r="570" spans="2:5">
      <c r="B570" s="90" t="s">
        <v>15</v>
      </c>
      <c r="C570" s="81"/>
      <c r="D570" s="1">
        <v>0</v>
      </c>
      <c r="E570" s="1"/>
    </row>
    <row r="571" spans="2:5">
      <c r="B571" s="82"/>
      <c r="C571" s="81"/>
      <c r="D571" s="1">
        <v>0</v>
      </c>
      <c r="E571" s="1"/>
    </row>
    <row r="572" spans="2:5">
      <c r="B572" s="82"/>
      <c r="C572" s="81"/>
      <c r="D572" s="1">
        <v>0</v>
      </c>
      <c r="E572" s="1"/>
    </row>
    <row r="573" spans="2:5">
      <c r="B573" s="90" t="s">
        <v>16</v>
      </c>
      <c r="C573" s="81"/>
      <c r="D573" s="1">
        <v>0</v>
      </c>
      <c r="E573" s="1"/>
    </row>
    <row r="574" spans="2:5">
      <c r="B574" s="82" t="s">
        <v>22</v>
      </c>
      <c r="C574" s="81"/>
      <c r="D574" s="12">
        <v>34354</v>
      </c>
      <c r="E574" s="1"/>
    </row>
    <row r="575" spans="2:5">
      <c r="B575" s="82" t="s">
        <v>187</v>
      </c>
      <c r="C575" s="81"/>
      <c r="D575" s="1">
        <v>255.99</v>
      </c>
      <c r="E575" s="1"/>
    </row>
    <row r="576" spans="2:5">
      <c r="B576" s="91" t="s">
        <v>19</v>
      </c>
      <c r="C576" s="81"/>
      <c r="D576" s="1">
        <v>0</v>
      </c>
      <c r="E576" s="1"/>
    </row>
    <row r="577" spans="2:5">
      <c r="B577" s="82"/>
      <c r="C577" s="81"/>
      <c r="D577" s="1">
        <v>0</v>
      </c>
      <c r="E577" s="1"/>
    </row>
    <row r="578" spans="2:5">
      <c r="B578" s="82"/>
      <c r="C578" s="81"/>
      <c r="D578" s="1"/>
      <c r="E578" s="1"/>
    </row>
    <row r="579" spans="2:5">
      <c r="B579" s="82"/>
      <c r="C579" s="81"/>
      <c r="D579" s="1">
        <v>0</v>
      </c>
      <c r="E579" s="1"/>
    </row>
    <row r="580" spans="2:5">
      <c r="B580" s="86" t="s">
        <v>20</v>
      </c>
      <c r="C580" s="87"/>
      <c r="D580" s="1">
        <v>0</v>
      </c>
      <c r="E580" s="1"/>
    </row>
    <row r="581" spans="2:5">
      <c r="B581" s="82"/>
      <c r="C581" s="81"/>
      <c r="D581" s="1"/>
      <c r="E581" s="1"/>
    </row>
    <row r="582" spans="2:5">
      <c r="B582" s="82"/>
      <c r="C582" s="81"/>
      <c r="D582" s="1"/>
      <c r="E582" s="1"/>
    </row>
    <row r="583" spans="2:5">
      <c r="B583" s="89" t="s">
        <v>18</v>
      </c>
      <c r="C583" s="81"/>
      <c r="D583" s="3">
        <f>SUM(D570:D582)</f>
        <v>34609.99</v>
      </c>
      <c r="E583" s="1"/>
    </row>
    <row r="584" spans="2:5">
      <c r="B584" s="7"/>
      <c r="C584" s="7"/>
      <c r="D584" s="7"/>
      <c r="E584" s="7"/>
    </row>
    <row r="585" spans="2:5">
      <c r="B585" t="s">
        <v>9</v>
      </c>
    </row>
    <row r="586" spans="2:5">
      <c r="B586" t="s">
        <v>10</v>
      </c>
      <c r="C586" t="s">
        <v>11</v>
      </c>
    </row>
    <row r="592" spans="2:5" ht="15.75">
      <c r="C592" s="4" t="s">
        <v>5</v>
      </c>
    </row>
    <row r="593" spans="2:5" ht="15.75">
      <c r="C593" s="4" t="s">
        <v>6</v>
      </c>
      <c r="D593" s="4"/>
    </row>
    <row r="594" spans="2:5">
      <c r="B594" s="5" t="s">
        <v>7</v>
      </c>
      <c r="C594" s="5"/>
      <c r="D594" s="5"/>
      <c r="E594" s="5"/>
    </row>
    <row r="595" spans="2:5">
      <c r="B595" s="5"/>
      <c r="C595" s="5" t="s">
        <v>52</v>
      </c>
      <c r="D595" s="5"/>
      <c r="E595" s="5"/>
    </row>
    <row r="596" spans="2:5">
      <c r="B596" t="s">
        <v>23</v>
      </c>
      <c r="C596" t="s">
        <v>36</v>
      </c>
      <c r="D596" s="6">
        <v>20</v>
      </c>
    </row>
    <row r="599" spans="2:5" ht="30">
      <c r="B599" s="1" t="s">
        <v>0</v>
      </c>
      <c r="C599" s="2" t="s">
        <v>1</v>
      </c>
      <c r="D599" s="2" t="s">
        <v>2</v>
      </c>
      <c r="E599" s="2" t="s">
        <v>3</v>
      </c>
    </row>
    <row r="600" spans="2:5">
      <c r="B600" s="3" t="s">
        <v>4</v>
      </c>
      <c r="C600" s="32">
        <v>130365.67</v>
      </c>
      <c r="D600" s="32">
        <v>121596.75</v>
      </c>
      <c r="E600" s="1">
        <v>204140.26</v>
      </c>
    </row>
    <row r="601" spans="2:5">
      <c r="B601" s="79" t="s">
        <v>8</v>
      </c>
      <c r="C601" s="80"/>
      <c r="D601" s="81"/>
      <c r="E601" s="1">
        <f>C600-E600</f>
        <v>-73774.590000000011</v>
      </c>
    </row>
    <row r="603" spans="2:5" ht="45">
      <c r="B603" s="90" t="s">
        <v>14</v>
      </c>
      <c r="C603" s="81"/>
      <c r="D603" s="8" t="s">
        <v>17</v>
      </c>
      <c r="E603" s="3"/>
    </row>
    <row r="604" spans="2:5">
      <c r="B604" s="90" t="s">
        <v>15</v>
      </c>
      <c r="C604" s="81"/>
      <c r="D604" s="1">
        <v>0</v>
      </c>
      <c r="E604" s="1"/>
    </row>
    <row r="605" spans="2:5">
      <c r="B605" s="82" t="s">
        <v>194</v>
      </c>
      <c r="C605" s="81"/>
      <c r="D605" s="24">
        <f>'[1]тар. с площ.'!$K$319+'[1]тар. с площ.'!$K$331+'[1]тар. с площ.'!$K$332</f>
        <v>7480.91</v>
      </c>
      <c r="E605" s="1"/>
    </row>
    <row r="606" spans="2:5">
      <c r="B606" s="82" t="s">
        <v>188</v>
      </c>
      <c r="C606" s="81"/>
      <c r="D606" s="18">
        <v>10546.75</v>
      </c>
      <c r="E606" s="1"/>
    </row>
    <row r="607" spans="2:5">
      <c r="B607" s="82" t="s">
        <v>189</v>
      </c>
      <c r="C607" s="81"/>
      <c r="D607" s="24">
        <f>'[1]тар. с площ.'!$K$321+'[1]тар. с площ.'!$K$329</f>
        <v>11536.689999999999</v>
      </c>
      <c r="E607" s="1"/>
    </row>
    <row r="608" spans="2:5">
      <c r="B608" s="82" t="s">
        <v>102</v>
      </c>
      <c r="C608" s="81"/>
      <c r="D608" s="24">
        <f>'[1]тар. с площ.'!$K$323+'[1]тар. с площ.'!$K$328</f>
        <v>124271.84</v>
      </c>
      <c r="E608" s="1"/>
    </row>
    <row r="609" spans="2:5">
      <c r="B609" s="82" t="s">
        <v>192</v>
      </c>
      <c r="C609" s="81"/>
      <c r="D609" s="18">
        <v>1944.08</v>
      </c>
      <c r="E609" s="1"/>
    </row>
    <row r="610" spans="2:5">
      <c r="B610" s="82" t="s">
        <v>195</v>
      </c>
      <c r="C610" s="81"/>
      <c r="D610" s="18">
        <v>2915.09</v>
      </c>
      <c r="E610" s="1"/>
    </row>
    <row r="611" spans="2:5">
      <c r="B611" s="90" t="s">
        <v>16</v>
      </c>
      <c r="C611" s="81"/>
      <c r="D611" s="1">
        <v>0</v>
      </c>
      <c r="E611" s="1"/>
    </row>
    <row r="612" spans="2:5">
      <c r="B612" s="82" t="s">
        <v>190</v>
      </c>
      <c r="C612" s="81"/>
      <c r="D612" s="15">
        <f>'[1]тар. с площ.'!$K$322+'[1]тар. с площ.'!$K$326</f>
        <v>36940.61</v>
      </c>
      <c r="E612" s="1"/>
    </row>
    <row r="613" spans="2:5" ht="18.75" customHeight="1">
      <c r="B613" s="82" t="s">
        <v>191</v>
      </c>
      <c r="C613" s="81"/>
      <c r="D613" s="15">
        <v>2238.29</v>
      </c>
      <c r="E613" s="1"/>
    </row>
    <row r="614" spans="2:5" ht="15" customHeight="1">
      <c r="B614" s="111"/>
      <c r="C614" s="81"/>
      <c r="D614" s="17"/>
      <c r="E614" s="1"/>
    </row>
    <row r="615" spans="2:5">
      <c r="B615" s="91" t="s">
        <v>19</v>
      </c>
      <c r="C615" s="81"/>
      <c r="D615" s="1">
        <v>0</v>
      </c>
      <c r="E615" s="1"/>
    </row>
    <row r="616" spans="2:5">
      <c r="B616" s="82" t="s">
        <v>193</v>
      </c>
      <c r="C616" s="81"/>
      <c r="D616" s="18">
        <v>6266</v>
      </c>
      <c r="E616" s="1"/>
    </row>
    <row r="617" spans="2:5">
      <c r="B617" s="82"/>
      <c r="C617" s="81"/>
      <c r="D617" s="15"/>
      <c r="E617" s="1"/>
    </row>
    <row r="618" spans="2:5">
      <c r="B618" s="82"/>
      <c r="C618" s="81"/>
      <c r="D618" s="1">
        <v>0</v>
      </c>
      <c r="E618" s="1"/>
    </row>
    <row r="619" spans="2:5">
      <c r="B619" s="86" t="s">
        <v>20</v>
      </c>
      <c r="C619" s="87"/>
      <c r="D619" s="1">
        <v>0</v>
      </c>
      <c r="E619" s="1"/>
    </row>
    <row r="620" spans="2:5">
      <c r="B620" s="82"/>
      <c r="C620" s="81"/>
      <c r="D620" s="1"/>
      <c r="E620" s="1"/>
    </row>
    <row r="621" spans="2:5">
      <c r="B621" s="82"/>
      <c r="C621" s="81"/>
      <c r="D621" s="1"/>
      <c r="E621" s="1"/>
    </row>
    <row r="622" spans="2:5">
      <c r="B622" s="89" t="s">
        <v>18</v>
      </c>
      <c r="C622" s="81"/>
      <c r="D622" s="3">
        <f>SUM(D604:D621)</f>
        <v>204140.25999999998</v>
      </c>
      <c r="E622" s="1"/>
    </row>
    <row r="623" spans="2:5">
      <c r="B623" s="7"/>
      <c r="C623" s="7"/>
      <c r="D623" s="7"/>
      <c r="E623" s="7"/>
    </row>
    <row r="624" spans="2:5">
      <c r="B624" t="s">
        <v>9</v>
      </c>
    </row>
    <row r="625" spans="2:5">
      <c r="B625" t="s">
        <v>10</v>
      </c>
      <c r="C625" t="s">
        <v>11</v>
      </c>
    </row>
    <row r="631" spans="2:5" ht="15.75">
      <c r="C631" s="4" t="s">
        <v>5</v>
      </c>
    </row>
    <row r="632" spans="2:5" ht="15.75">
      <c r="C632" s="4" t="s">
        <v>6</v>
      </c>
      <c r="D632" s="4"/>
    </row>
    <row r="633" spans="2:5">
      <c r="B633" s="5" t="s">
        <v>7</v>
      </c>
      <c r="C633" s="5"/>
      <c r="D633" s="5"/>
      <c r="E633" s="5"/>
    </row>
    <row r="634" spans="2:5">
      <c r="B634" s="5"/>
      <c r="C634" s="5" t="s">
        <v>52</v>
      </c>
      <c r="D634" s="5"/>
      <c r="E634" s="5"/>
    </row>
    <row r="635" spans="2:5">
      <c r="B635" t="s">
        <v>23</v>
      </c>
      <c r="C635" t="s">
        <v>36</v>
      </c>
      <c r="D635" s="6">
        <v>21</v>
      </c>
    </row>
    <row r="638" spans="2:5" ht="30">
      <c r="B638" s="1" t="s">
        <v>0</v>
      </c>
      <c r="C638" s="2" t="s">
        <v>1</v>
      </c>
      <c r="D638" s="2" t="s">
        <v>2</v>
      </c>
      <c r="E638" s="2" t="s">
        <v>3</v>
      </c>
    </row>
    <row r="639" spans="2:5">
      <c r="B639" s="3" t="s">
        <v>4</v>
      </c>
      <c r="C639" s="32">
        <v>15853.8</v>
      </c>
      <c r="D639" s="32">
        <v>15595.27</v>
      </c>
      <c r="E639" s="1">
        <v>1675.4400000000005</v>
      </c>
    </row>
    <row r="640" spans="2:5">
      <c r="B640" s="79" t="s">
        <v>8</v>
      </c>
      <c r="C640" s="80"/>
      <c r="D640" s="81"/>
      <c r="E640" s="1">
        <f>C639-E639</f>
        <v>14178.359999999999</v>
      </c>
    </row>
    <row r="642" spans="2:5" ht="45">
      <c r="B642" s="90" t="s">
        <v>14</v>
      </c>
      <c r="C642" s="81"/>
      <c r="D642" s="8" t="s">
        <v>17</v>
      </c>
      <c r="E642" s="3"/>
    </row>
    <row r="643" spans="2:5">
      <c r="B643" s="90" t="s">
        <v>15</v>
      </c>
      <c r="C643" s="81"/>
      <c r="D643" s="1">
        <v>0</v>
      </c>
      <c r="E643" s="1"/>
    </row>
    <row r="644" spans="2:5">
      <c r="B644" s="82"/>
      <c r="C644" s="81"/>
      <c r="D644" s="1">
        <v>0</v>
      </c>
      <c r="E644" s="1"/>
    </row>
    <row r="645" spans="2:5">
      <c r="B645" s="82"/>
      <c r="C645" s="81"/>
      <c r="D645" s="1">
        <v>0</v>
      </c>
      <c r="E645" s="1"/>
    </row>
    <row r="646" spans="2:5">
      <c r="B646" s="90" t="s">
        <v>16</v>
      </c>
      <c r="C646" s="81"/>
      <c r="D646" s="1">
        <v>0</v>
      </c>
      <c r="E646" s="1"/>
    </row>
    <row r="647" spans="2:5">
      <c r="B647" s="82" t="s">
        <v>196</v>
      </c>
      <c r="C647" s="81"/>
      <c r="D647" s="1">
        <v>1254.8399999999999</v>
      </c>
      <c r="E647" s="1"/>
    </row>
    <row r="648" spans="2:5">
      <c r="B648" s="82" t="s">
        <v>62</v>
      </c>
      <c r="C648" s="81"/>
      <c r="D648" s="1">
        <v>420.6</v>
      </c>
      <c r="E648" s="1"/>
    </row>
    <row r="649" spans="2:5">
      <c r="B649" s="91" t="s">
        <v>19</v>
      </c>
      <c r="C649" s="81"/>
      <c r="D649" s="1">
        <v>0</v>
      </c>
      <c r="E649" s="1"/>
    </row>
    <row r="650" spans="2:5">
      <c r="B650" s="82"/>
      <c r="C650" s="81"/>
      <c r="D650" s="1"/>
      <c r="E650" s="1"/>
    </row>
    <row r="651" spans="2:5">
      <c r="B651" s="82"/>
      <c r="C651" s="81"/>
      <c r="D651" s="1"/>
      <c r="E651" s="1"/>
    </row>
    <row r="652" spans="2:5">
      <c r="B652" s="82"/>
      <c r="C652" s="81"/>
      <c r="D652" s="1">
        <v>0</v>
      </c>
      <c r="E652" s="1"/>
    </row>
    <row r="653" spans="2:5">
      <c r="B653" s="86" t="s">
        <v>20</v>
      </c>
      <c r="C653" s="87"/>
      <c r="D653" s="1">
        <v>0</v>
      </c>
      <c r="E653" s="1"/>
    </row>
    <row r="654" spans="2:5">
      <c r="B654" s="82"/>
      <c r="C654" s="81"/>
      <c r="D654" s="1"/>
      <c r="E654" s="1"/>
    </row>
    <row r="655" spans="2:5">
      <c r="B655" s="82"/>
      <c r="C655" s="81"/>
      <c r="D655" s="1"/>
      <c r="E655" s="1"/>
    </row>
    <row r="656" spans="2:5">
      <c r="B656" s="89" t="s">
        <v>18</v>
      </c>
      <c r="C656" s="81"/>
      <c r="D656" s="3">
        <f>SUM(D643:D655)</f>
        <v>1675.44</v>
      </c>
      <c r="E656" s="1"/>
    </row>
    <row r="657" spans="2:5">
      <c r="B657" s="7"/>
      <c r="C657" s="7"/>
      <c r="D657" s="7"/>
      <c r="E657" s="7"/>
    </row>
    <row r="658" spans="2:5">
      <c r="B658" t="s">
        <v>9</v>
      </c>
    </row>
    <row r="659" spans="2:5">
      <c r="B659" t="s">
        <v>10</v>
      </c>
      <c r="C659" t="s">
        <v>11</v>
      </c>
    </row>
    <row r="665" spans="2:5" ht="15.75">
      <c r="C665" s="4" t="s">
        <v>5</v>
      </c>
    </row>
    <row r="666" spans="2:5" ht="15.75">
      <c r="C666" s="4" t="s">
        <v>6</v>
      </c>
      <c r="D666" s="4"/>
    </row>
    <row r="667" spans="2:5">
      <c r="B667" s="5" t="s">
        <v>7</v>
      </c>
      <c r="C667" s="5"/>
      <c r="D667" s="5"/>
      <c r="E667" s="5"/>
    </row>
    <row r="668" spans="2:5">
      <c r="B668" s="5"/>
      <c r="C668" s="5" t="s">
        <v>52</v>
      </c>
      <c r="D668" s="5"/>
      <c r="E668" s="5"/>
    </row>
    <row r="669" spans="2:5">
      <c r="B669" t="s">
        <v>23</v>
      </c>
      <c r="C669" t="s">
        <v>36</v>
      </c>
      <c r="D669" s="6">
        <v>22</v>
      </c>
    </row>
    <row r="672" spans="2:5" ht="30">
      <c r="B672" s="1" t="s">
        <v>0</v>
      </c>
      <c r="C672" s="2" t="s">
        <v>1</v>
      </c>
      <c r="D672" s="2" t="s">
        <v>2</v>
      </c>
      <c r="E672" s="2" t="s">
        <v>3</v>
      </c>
    </row>
    <row r="673" spans="2:5">
      <c r="B673" s="3" t="s">
        <v>4</v>
      </c>
      <c r="C673" s="32">
        <v>130052.34</v>
      </c>
      <c r="D673" s="32">
        <v>129482.05</v>
      </c>
      <c r="E673" s="1">
        <v>38960.78</v>
      </c>
    </row>
    <row r="674" spans="2:5">
      <c r="B674" s="79" t="s">
        <v>8</v>
      </c>
      <c r="C674" s="80"/>
      <c r="D674" s="81"/>
      <c r="E674" s="1">
        <f>C673-E673</f>
        <v>91091.56</v>
      </c>
    </row>
    <row r="676" spans="2:5" ht="45">
      <c r="B676" s="90" t="s">
        <v>14</v>
      </c>
      <c r="C676" s="81"/>
      <c r="D676" s="8" t="s">
        <v>17</v>
      </c>
      <c r="E676" s="3"/>
    </row>
    <row r="677" spans="2:5">
      <c r="B677" s="90" t="s">
        <v>15</v>
      </c>
      <c r="C677" s="81"/>
      <c r="D677" s="1">
        <v>0</v>
      </c>
      <c r="E677" s="1"/>
    </row>
    <row r="678" spans="2:5">
      <c r="B678" s="82" t="s">
        <v>197</v>
      </c>
      <c r="C678" s="81"/>
      <c r="D678" s="45">
        <v>4672.28</v>
      </c>
      <c r="E678" s="1"/>
    </row>
    <row r="679" spans="2:5">
      <c r="B679" s="82" t="s">
        <v>189</v>
      </c>
      <c r="C679" s="81"/>
      <c r="D679" s="24">
        <f>'[1]тар. с площ.'!$K$338+'[1]тар. с площ.'!$K$339+'[1]тар. с площ.'!$K$341+'[1]тар. с площ.'!$K$343+'[1]тар. с площ.'!$K$344</f>
        <v>29858.399999999998</v>
      </c>
      <c r="E679" s="1"/>
    </row>
    <row r="680" spans="2:5" ht="15" customHeight="1">
      <c r="B680" s="109"/>
      <c r="C680" s="112"/>
      <c r="D680" s="15"/>
      <c r="E680" s="1"/>
    </row>
    <row r="681" spans="2:5" ht="15.75">
      <c r="B681" s="109"/>
      <c r="C681" s="112"/>
      <c r="D681" s="17"/>
      <c r="E681" s="1"/>
    </row>
    <row r="682" spans="2:5">
      <c r="B682" s="109"/>
      <c r="C682" s="112"/>
      <c r="D682" s="18"/>
      <c r="E682" s="1"/>
    </row>
    <row r="683" spans="2:5">
      <c r="B683" s="90" t="s">
        <v>16</v>
      </c>
      <c r="C683" s="81"/>
      <c r="D683" s="1">
        <v>0</v>
      </c>
      <c r="E683" s="1"/>
    </row>
    <row r="684" spans="2:5">
      <c r="B684" s="82" t="s">
        <v>92</v>
      </c>
      <c r="C684" s="81"/>
      <c r="D684" s="15">
        <v>3351.57</v>
      </c>
      <c r="E684" s="1"/>
    </row>
    <row r="685" spans="2:5">
      <c r="B685" s="82" t="s">
        <v>62</v>
      </c>
      <c r="C685" s="81"/>
      <c r="D685" s="40">
        <v>1078.53</v>
      </c>
      <c r="E685" s="1"/>
    </row>
    <row r="686" spans="2:5">
      <c r="B686" s="91" t="s">
        <v>19</v>
      </c>
      <c r="C686" s="81"/>
      <c r="D686" s="1">
        <v>0</v>
      </c>
      <c r="E686" s="1"/>
    </row>
    <row r="687" spans="2:5" ht="15.75">
      <c r="B687" s="82"/>
      <c r="C687" s="81"/>
      <c r="D687" s="19"/>
      <c r="E687" s="1"/>
    </row>
    <row r="688" spans="2:5" ht="15.75">
      <c r="B688" s="82"/>
      <c r="C688" s="81"/>
      <c r="D688" s="17"/>
      <c r="E688" s="1"/>
    </row>
    <row r="689" spans="2:5">
      <c r="B689" s="82"/>
      <c r="C689" s="81"/>
      <c r="D689" s="1">
        <v>0</v>
      </c>
      <c r="E689" s="1"/>
    </row>
    <row r="690" spans="2:5">
      <c r="B690" s="86" t="s">
        <v>20</v>
      </c>
      <c r="C690" s="87"/>
      <c r="D690" s="1">
        <v>0</v>
      </c>
      <c r="E690" s="1"/>
    </row>
    <row r="691" spans="2:5">
      <c r="B691" s="82"/>
      <c r="C691" s="81"/>
      <c r="D691" s="1"/>
      <c r="E691" s="1"/>
    </row>
    <row r="692" spans="2:5">
      <c r="B692" s="82"/>
      <c r="C692" s="81"/>
      <c r="D692" s="15"/>
      <c r="E692" s="1"/>
    </row>
    <row r="693" spans="2:5">
      <c r="B693" s="89" t="s">
        <v>18</v>
      </c>
      <c r="C693" s="81"/>
      <c r="D693" s="3">
        <f>SUM(D677:D692)</f>
        <v>38960.78</v>
      </c>
      <c r="E693" s="1"/>
    </row>
    <row r="694" spans="2:5">
      <c r="B694" s="7"/>
      <c r="C694" s="7"/>
      <c r="D694" s="7"/>
      <c r="E694" s="7"/>
    </row>
    <row r="695" spans="2:5">
      <c r="B695" t="s">
        <v>9</v>
      </c>
    </row>
    <row r="696" spans="2:5">
      <c r="B696" t="s">
        <v>10</v>
      </c>
      <c r="C696" t="s">
        <v>11</v>
      </c>
    </row>
    <row r="703" spans="2:5" ht="15.75">
      <c r="C703" s="4" t="s">
        <v>5</v>
      </c>
    </row>
    <row r="704" spans="2:5" ht="15.75">
      <c r="C704" s="4" t="s">
        <v>6</v>
      </c>
      <c r="D704" s="4"/>
    </row>
    <row r="705" spans="2:5">
      <c r="B705" s="5" t="s">
        <v>7</v>
      </c>
      <c r="C705" s="5"/>
      <c r="D705" s="5"/>
      <c r="E705" s="5"/>
    </row>
    <row r="706" spans="2:5">
      <c r="B706" s="5"/>
      <c r="C706" s="5" t="s">
        <v>52</v>
      </c>
      <c r="D706" s="5"/>
      <c r="E706" s="5"/>
    </row>
    <row r="707" spans="2:5">
      <c r="B707" t="s">
        <v>23</v>
      </c>
      <c r="C707" t="s">
        <v>36</v>
      </c>
      <c r="D707" s="6">
        <v>24</v>
      </c>
    </row>
    <row r="710" spans="2:5" ht="30">
      <c r="B710" s="1" t="s">
        <v>0</v>
      </c>
      <c r="C710" s="2" t="s">
        <v>1</v>
      </c>
      <c r="D710" s="2" t="s">
        <v>2</v>
      </c>
      <c r="E710" s="2" t="s">
        <v>3</v>
      </c>
    </row>
    <row r="711" spans="2:5">
      <c r="B711" s="3" t="s">
        <v>4</v>
      </c>
      <c r="C711" s="32">
        <v>129255.84</v>
      </c>
      <c r="D711" s="32">
        <v>127322.19</v>
      </c>
      <c r="E711" s="1">
        <v>125130</v>
      </c>
    </row>
    <row r="712" spans="2:5">
      <c r="B712" s="79" t="s">
        <v>8</v>
      </c>
      <c r="C712" s="80"/>
      <c r="D712" s="81"/>
      <c r="E712" s="1">
        <f>C711-E711</f>
        <v>4125.8399999999965</v>
      </c>
    </row>
    <row r="714" spans="2:5" ht="45">
      <c r="B714" s="90" t="s">
        <v>14</v>
      </c>
      <c r="C714" s="81"/>
      <c r="D714" s="8" t="s">
        <v>17</v>
      </c>
      <c r="E714" s="3"/>
    </row>
    <row r="715" spans="2:5">
      <c r="B715" s="90" t="s">
        <v>15</v>
      </c>
      <c r="C715" s="81"/>
      <c r="D715" s="1">
        <v>0</v>
      </c>
      <c r="E715" s="1"/>
    </row>
    <row r="716" spans="2:5" ht="15.75">
      <c r="B716" s="82"/>
      <c r="C716" s="81"/>
      <c r="D716" s="19"/>
      <c r="E716" s="1"/>
    </row>
    <row r="717" spans="2:5">
      <c r="B717" s="82"/>
      <c r="C717" s="81"/>
      <c r="D717" s="1">
        <v>0</v>
      </c>
      <c r="E717" s="1"/>
    </row>
    <row r="718" spans="2:5">
      <c r="B718" s="90" t="s">
        <v>16</v>
      </c>
      <c r="C718" s="81"/>
      <c r="D718" s="1">
        <v>0</v>
      </c>
      <c r="E718" s="1"/>
    </row>
    <row r="719" spans="2:5">
      <c r="B719" s="82" t="s">
        <v>198</v>
      </c>
      <c r="C719" s="81"/>
      <c r="D719" s="12">
        <v>60300</v>
      </c>
      <c r="E719" s="1"/>
    </row>
    <row r="720" spans="2:5">
      <c r="B720" s="82" t="s">
        <v>22</v>
      </c>
      <c r="C720" s="81"/>
      <c r="D720" s="15">
        <v>64830</v>
      </c>
      <c r="E720" s="1"/>
    </row>
    <row r="721" spans="2:5" ht="17.45" customHeight="1">
      <c r="B721" s="121"/>
      <c r="C721" s="81"/>
      <c r="D721" s="20"/>
      <c r="E721" s="1"/>
    </row>
    <row r="722" spans="2:5">
      <c r="B722" s="91" t="s">
        <v>19</v>
      </c>
      <c r="C722" s="81"/>
      <c r="D722" s="1">
        <v>0</v>
      </c>
      <c r="E722" s="1"/>
    </row>
    <row r="723" spans="2:5" ht="15.75">
      <c r="B723" s="82"/>
      <c r="C723" s="81"/>
      <c r="D723" s="19"/>
      <c r="E723" s="1"/>
    </row>
    <row r="724" spans="2:5">
      <c r="B724" s="82"/>
      <c r="C724" s="81"/>
      <c r="D724" s="1"/>
      <c r="E724" s="1"/>
    </row>
    <row r="725" spans="2:5">
      <c r="B725" s="82"/>
      <c r="C725" s="81"/>
      <c r="D725" s="1">
        <v>0</v>
      </c>
      <c r="E725" s="1"/>
    </row>
    <row r="726" spans="2:5">
      <c r="B726" s="86" t="s">
        <v>20</v>
      </c>
      <c r="C726" s="87"/>
      <c r="D726" s="1">
        <v>0</v>
      </c>
      <c r="E726" s="1"/>
    </row>
    <row r="727" spans="2:5">
      <c r="B727" s="82"/>
      <c r="C727" s="81"/>
      <c r="D727" s="1"/>
      <c r="E727" s="1"/>
    </row>
    <row r="728" spans="2:5">
      <c r="B728" s="82"/>
      <c r="C728" s="81"/>
      <c r="D728" s="1">
        <v>0</v>
      </c>
      <c r="E728" s="1"/>
    </row>
    <row r="729" spans="2:5">
      <c r="B729" s="89" t="s">
        <v>18</v>
      </c>
      <c r="C729" s="81"/>
      <c r="D729" s="3">
        <f>SUM(D715:D728)</f>
        <v>125130</v>
      </c>
      <c r="E729" s="1"/>
    </row>
    <row r="730" spans="2:5">
      <c r="B730" s="7"/>
      <c r="C730" s="7"/>
      <c r="D730" s="7"/>
      <c r="E730" s="7"/>
    </row>
    <row r="731" spans="2:5">
      <c r="B731" t="s">
        <v>9</v>
      </c>
    </row>
    <row r="732" spans="2:5">
      <c r="B732" t="s">
        <v>10</v>
      </c>
      <c r="C732" t="s">
        <v>11</v>
      </c>
    </row>
    <row r="736" spans="2:5" ht="15.75">
      <c r="C736" s="4" t="s">
        <v>5</v>
      </c>
    </row>
    <row r="737" spans="2:5" ht="15.75">
      <c r="C737" s="4" t="s">
        <v>6</v>
      </c>
      <c r="D737" s="4"/>
    </row>
    <row r="738" spans="2:5">
      <c r="B738" s="5" t="s">
        <v>7</v>
      </c>
      <c r="C738" s="5"/>
      <c r="D738" s="5"/>
      <c r="E738" s="5"/>
    </row>
    <row r="739" spans="2:5">
      <c r="B739" s="5"/>
      <c r="C739" s="5" t="s">
        <v>52</v>
      </c>
      <c r="D739" s="5"/>
      <c r="E739" s="5"/>
    </row>
    <row r="740" spans="2:5">
      <c r="B740" t="s">
        <v>23</v>
      </c>
      <c r="C740" t="s">
        <v>36</v>
      </c>
      <c r="D740" s="6">
        <v>25</v>
      </c>
    </row>
    <row r="743" spans="2:5" ht="30">
      <c r="B743" s="1" t="s">
        <v>0</v>
      </c>
      <c r="C743" s="2" t="s">
        <v>1</v>
      </c>
      <c r="D743" s="2" t="s">
        <v>2</v>
      </c>
      <c r="E743" s="2" t="s">
        <v>3</v>
      </c>
    </row>
    <row r="744" spans="2:5">
      <c r="B744" s="3" t="s">
        <v>4</v>
      </c>
      <c r="C744" s="32">
        <v>178478.62</v>
      </c>
      <c r="D744" s="32">
        <v>175971.42</v>
      </c>
      <c r="E744" s="1">
        <v>121975.57</v>
      </c>
    </row>
    <row r="745" spans="2:5">
      <c r="B745" s="79" t="s">
        <v>8</v>
      </c>
      <c r="C745" s="80"/>
      <c r="D745" s="81"/>
      <c r="E745" s="1">
        <f>C744-E744</f>
        <v>56503.049999999988</v>
      </c>
    </row>
    <row r="747" spans="2:5" ht="45">
      <c r="B747" s="90" t="s">
        <v>14</v>
      </c>
      <c r="C747" s="81"/>
      <c r="D747" s="8" t="s">
        <v>17</v>
      </c>
      <c r="E747" s="3"/>
    </row>
    <row r="748" spans="2:5">
      <c r="B748" s="90" t="s">
        <v>15</v>
      </c>
      <c r="C748" s="81"/>
      <c r="D748" s="1">
        <v>0</v>
      </c>
      <c r="E748" s="1"/>
    </row>
    <row r="749" spans="2:5">
      <c r="B749" s="82" t="s">
        <v>202</v>
      </c>
      <c r="C749" s="81"/>
      <c r="D749" s="27">
        <f>'[1]тар. с площ.'!$K$355+'[1]тар. с площ.'!$K$358</f>
        <v>9954.3000000000011</v>
      </c>
      <c r="E749" s="1"/>
    </row>
    <row r="750" spans="2:5">
      <c r="B750" s="82"/>
      <c r="C750" s="81"/>
      <c r="D750" s="1">
        <v>0</v>
      </c>
      <c r="E750" s="1"/>
    </row>
    <row r="751" spans="2:5">
      <c r="B751" s="90" t="s">
        <v>16</v>
      </c>
      <c r="C751" s="81"/>
      <c r="D751" s="1">
        <v>0</v>
      </c>
      <c r="E751" s="1"/>
    </row>
    <row r="752" spans="2:5">
      <c r="B752" s="82" t="s">
        <v>67</v>
      </c>
      <c r="C752" s="81"/>
      <c r="D752" s="61">
        <v>2395.31</v>
      </c>
      <c r="E752" s="1"/>
    </row>
    <row r="753" spans="2:5">
      <c r="B753" s="46" t="s">
        <v>200</v>
      </c>
      <c r="C753" s="49"/>
      <c r="D753" s="61">
        <v>11254.42</v>
      </c>
      <c r="E753" s="1"/>
    </row>
    <row r="754" spans="2:5">
      <c r="B754" s="46" t="s">
        <v>201</v>
      </c>
      <c r="C754" s="49"/>
      <c r="D754" s="61">
        <v>173.46</v>
      </c>
      <c r="E754" s="1"/>
    </row>
    <row r="755" spans="2:5">
      <c r="B755" s="102" t="s">
        <v>203</v>
      </c>
      <c r="C755" s="81"/>
      <c r="D755" s="61">
        <v>71437.83</v>
      </c>
      <c r="E755" s="1"/>
    </row>
    <row r="756" spans="2:5">
      <c r="B756" s="82" t="s">
        <v>204</v>
      </c>
      <c r="C756" s="81"/>
      <c r="D756" s="50">
        <v>24243</v>
      </c>
      <c r="E756" s="1"/>
    </row>
    <row r="757" spans="2:5">
      <c r="B757" s="91" t="s">
        <v>19</v>
      </c>
      <c r="C757" s="81"/>
      <c r="D757" s="1">
        <v>0</v>
      </c>
      <c r="E757" s="1"/>
    </row>
    <row r="758" spans="2:5">
      <c r="B758" s="82" t="s">
        <v>134</v>
      </c>
      <c r="C758" s="81"/>
      <c r="D758" s="62">
        <v>1147.22</v>
      </c>
      <c r="E758" s="1"/>
    </row>
    <row r="759" spans="2:5">
      <c r="B759" s="82" t="s">
        <v>48</v>
      </c>
      <c r="C759" s="81"/>
      <c r="D759" s="62">
        <v>191.43</v>
      </c>
      <c r="E759" s="1"/>
    </row>
    <row r="760" spans="2:5">
      <c r="B760" s="82" t="s">
        <v>199</v>
      </c>
      <c r="C760" s="81"/>
      <c r="D760" s="62">
        <v>1178.5999999999999</v>
      </c>
      <c r="E760" s="1"/>
    </row>
    <row r="761" spans="2:5">
      <c r="B761" s="86" t="s">
        <v>20</v>
      </c>
      <c r="C761" s="87"/>
      <c r="D761" s="1">
        <v>0</v>
      </c>
      <c r="E761" s="1"/>
    </row>
    <row r="762" spans="2:5">
      <c r="B762" s="82"/>
      <c r="C762" s="81"/>
      <c r="D762" s="1"/>
      <c r="E762" s="1"/>
    </row>
    <row r="763" spans="2:5">
      <c r="B763" s="82"/>
      <c r="C763" s="81"/>
      <c r="D763" s="15"/>
      <c r="E763" s="1"/>
    </row>
    <row r="764" spans="2:5">
      <c r="B764" s="82"/>
      <c r="C764" s="81"/>
      <c r="D764" s="15"/>
      <c r="E764" s="1"/>
    </row>
    <row r="765" spans="2:5">
      <c r="B765" s="89" t="s">
        <v>18</v>
      </c>
      <c r="C765" s="81"/>
      <c r="D765" s="23">
        <f>SUM(D748:D764)</f>
        <v>121975.57</v>
      </c>
      <c r="E765" s="1"/>
    </row>
    <row r="766" spans="2:5">
      <c r="B766" s="7"/>
      <c r="C766" s="7"/>
      <c r="D766" s="7"/>
      <c r="E766" s="7"/>
    </row>
    <row r="767" spans="2:5">
      <c r="B767" t="s">
        <v>9</v>
      </c>
    </row>
    <row r="768" spans="2:5">
      <c r="B768" t="s">
        <v>10</v>
      </c>
      <c r="C768" t="s">
        <v>11</v>
      </c>
    </row>
    <row r="772" spans="2:5" ht="15.75">
      <c r="C772" s="4" t="s">
        <v>5</v>
      </c>
    </row>
    <row r="773" spans="2:5" ht="15.75">
      <c r="C773" s="4" t="s">
        <v>6</v>
      </c>
      <c r="D773" s="4"/>
    </row>
    <row r="774" spans="2:5">
      <c r="B774" s="5" t="s">
        <v>7</v>
      </c>
      <c r="C774" s="5"/>
      <c r="D774" s="5"/>
      <c r="E774" s="5"/>
    </row>
    <row r="775" spans="2:5">
      <c r="B775" s="5"/>
      <c r="C775" s="5" t="s">
        <v>52</v>
      </c>
      <c r="D775" s="5"/>
      <c r="E775" s="5"/>
    </row>
    <row r="776" spans="2:5">
      <c r="B776" t="s">
        <v>23</v>
      </c>
      <c r="C776" t="s">
        <v>36</v>
      </c>
      <c r="D776" s="6">
        <v>26</v>
      </c>
    </row>
    <row r="779" spans="2:5" ht="30">
      <c r="B779" s="1" t="s">
        <v>0</v>
      </c>
      <c r="C779" s="2" t="s">
        <v>1</v>
      </c>
      <c r="D779" s="2" t="s">
        <v>2</v>
      </c>
      <c r="E779" s="2" t="s">
        <v>3</v>
      </c>
    </row>
    <row r="780" spans="2:5">
      <c r="B780" s="3" t="s">
        <v>4</v>
      </c>
      <c r="C780" s="32">
        <v>127515.78</v>
      </c>
      <c r="D780" s="32">
        <v>124609.17</v>
      </c>
      <c r="E780" s="1">
        <v>164689.21</v>
      </c>
    </row>
    <row r="781" spans="2:5">
      <c r="B781" s="79" t="s">
        <v>8</v>
      </c>
      <c r="C781" s="80"/>
      <c r="D781" s="81"/>
      <c r="E781" s="1">
        <f>C780-E780</f>
        <v>-37173.429999999993</v>
      </c>
    </row>
    <row r="783" spans="2:5" ht="45">
      <c r="B783" s="90" t="s">
        <v>14</v>
      </c>
      <c r="C783" s="81"/>
      <c r="D783" s="8" t="s">
        <v>17</v>
      </c>
      <c r="E783" s="3"/>
    </row>
    <row r="784" spans="2:5">
      <c r="B784" s="90" t="s">
        <v>15</v>
      </c>
      <c r="C784" s="81"/>
      <c r="D784" s="1">
        <v>0</v>
      </c>
      <c r="E784" s="1"/>
    </row>
    <row r="785" spans="2:5">
      <c r="B785" s="82"/>
      <c r="C785" s="81"/>
      <c r="D785" s="1">
        <v>0</v>
      </c>
      <c r="E785" s="1"/>
    </row>
    <row r="786" spans="2:5">
      <c r="B786" s="82"/>
      <c r="C786" s="81"/>
      <c r="D786" s="1">
        <v>0</v>
      </c>
      <c r="E786" s="1"/>
    </row>
    <row r="787" spans="2:5">
      <c r="B787" s="90" t="s">
        <v>16</v>
      </c>
      <c r="C787" s="81"/>
      <c r="D787" s="1">
        <v>0</v>
      </c>
      <c r="E787" s="1"/>
    </row>
    <row r="788" spans="2:5">
      <c r="B788" s="82" t="s">
        <v>120</v>
      </c>
      <c r="C788" s="81"/>
      <c r="D788" s="12">
        <f>'[1]тар. с площ.'!$K$361+'[1]тар. с площ.'!$K$364</f>
        <v>64727</v>
      </c>
      <c r="E788" s="1"/>
    </row>
    <row r="789" spans="2:5">
      <c r="B789" s="82" t="s">
        <v>125</v>
      </c>
      <c r="C789" s="81"/>
      <c r="D789" s="12">
        <v>14970</v>
      </c>
      <c r="E789" s="1"/>
    </row>
    <row r="790" spans="2:5">
      <c r="B790" s="82" t="s">
        <v>182</v>
      </c>
      <c r="C790" s="81"/>
      <c r="D790" s="18">
        <v>418.5</v>
      </c>
      <c r="E790" s="1"/>
    </row>
    <row r="791" spans="2:5">
      <c r="B791" s="82" t="s">
        <v>73</v>
      </c>
      <c r="C791" s="81"/>
      <c r="D791" s="15">
        <v>4160</v>
      </c>
      <c r="E791" s="1"/>
    </row>
    <row r="792" spans="2:5">
      <c r="B792" s="82" t="s">
        <v>203</v>
      </c>
      <c r="C792" s="81"/>
      <c r="D792" s="15">
        <v>77846</v>
      </c>
      <c r="E792" s="1"/>
    </row>
    <row r="793" spans="2:5">
      <c r="B793" s="82"/>
      <c r="C793" s="81"/>
      <c r="D793" s="1"/>
      <c r="E793" s="1"/>
    </row>
    <row r="794" spans="2:5">
      <c r="B794" s="91" t="s">
        <v>19</v>
      </c>
      <c r="C794" s="81"/>
      <c r="D794" s="1">
        <v>0</v>
      </c>
      <c r="E794" s="1"/>
    </row>
    <row r="795" spans="2:5">
      <c r="B795" s="82" t="s">
        <v>77</v>
      </c>
      <c r="C795" s="81"/>
      <c r="D795" s="50">
        <v>1744.5</v>
      </c>
      <c r="E795" s="1"/>
    </row>
    <row r="796" spans="2:5">
      <c r="B796" s="82" t="s">
        <v>205</v>
      </c>
      <c r="C796" s="81"/>
      <c r="D796" s="1">
        <v>823.21</v>
      </c>
      <c r="E796" s="1"/>
    </row>
    <row r="797" spans="2:5">
      <c r="B797" s="82"/>
      <c r="C797" s="81"/>
      <c r="D797" s="1">
        <v>0</v>
      </c>
      <c r="E797" s="1"/>
    </row>
    <row r="798" spans="2:5">
      <c r="B798" s="86" t="s">
        <v>20</v>
      </c>
      <c r="C798" s="87"/>
      <c r="D798" s="1">
        <v>0</v>
      </c>
      <c r="E798" s="1"/>
    </row>
    <row r="799" spans="2:5">
      <c r="B799" s="82"/>
      <c r="C799" s="81"/>
      <c r="D799" s="1"/>
      <c r="E799" s="1"/>
    </row>
    <row r="800" spans="2:5">
      <c r="B800" s="82"/>
      <c r="C800" s="81"/>
      <c r="D800" s="15"/>
      <c r="E800" s="1"/>
    </row>
    <row r="801" spans="2:5">
      <c r="B801" s="89" t="s">
        <v>18</v>
      </c>
      <c r="C801" s="81"/>
      <c r="D801" s="3">
        <f>SUM(D784:D800)</f>
        <v>164689.21</v>
      </c>
      <c r="E801" s="1"/>
    </row>
    <row r="802" spans="2:5">
      <c r="B802" s="7"/>
      <c r="C802" s="7"/>
      <c r="D802" s="7"/>
      <c r="E802" s="7"/>
    </row>
    <row r="803" spans="2:5">
      <c r="B803" t="s">
        <v>9</v>
      </c>
    </row>
    <row r="804" spans="2:5">
      <c r="B804" t="s">
        <v>10</v>
      </c>
      <c r="C804" t="s">
        <v>11</v>
      </c>
    </row>
    <row r="808" spans="2:5" ht="15.75">
      <c r="C808" s="4" t="s">
        <v>5</v>
      </c>
    </row>
    <row r="809" spans="2:5" ht="15.75">
      <c r="C809" s="4" t="s">
        <v>6</v>
      </c>
      <c r="D809" s="4"/>
    </row>
    <row r="810" spans="2:5">
      <c r="B810" s="5" t="s">
        <v>7</v>
      </c>
      <c r="C810" s="5"/>
      <c r="D810" s="5"/>
      <c r="E810" s="5"/>
    </row>
    <row r="811" spans="2:5">
      <c r="B811" s="5"/>
      <c r="C811" s="5" t="s">
        <v>52</v>
      </c>
      <c r="D811" s="5"/>
      <c r="E811" s="5"/>
    </row>
    <row r="812" spans="2:5">
      <c r="B812" t="s">
        <v>23</v>
      </c>
      <c r="C812" t="s">
        <v>36</v>
      </c>
      <c r="D812" s="6">
        <v>28</v>
      </c>
    </row>
    <row r="815" spans="2:5" ht="30">
      <c r="B815" s="1" t="s">
        <v>0</v>
      </c>
      <c r="C815" s="2" t="s">
        <v>1</v>
      </c>
      <c r="D815" s="2" t="s">
        <v>2</v>
      </c>
      <c r="E815" s="2" t="s">
        <v>3</v>
      </c>
    </row>
    <row r="816" spans="2:5">
      <c r="B816" s="3" t="s">
        <v>4</v>
      </c>
      <c r="C816" s="32">
        <v>129225.9</v>
      </c>
      <c r="D816" s="32">
        <v>124009.44</v>
      </c>
      <c r="E816" s="1">
        <v>6316.7799999999952</v>
      </c>
    </row>
    <row r="817" spans="2:5">
      <c r="B817" s="79" t="s">
        <v>8</v>
      </c>
      <c r="C817" s="80"/>
      <c r="D817" s="81"/>
      <c r="E817" s="1">
        <f>C816-E816</f>
        <v>122909.12</v>
      </c>
    </row>
    <row r="819" spans="2:5" ht="45">
      <c r="B819" s="90" t="s">
        <v>14</v>
      </c>
      <c r="C819" s="81"/>
      <c r="D819" s="8" t="s">
        <v>17</v>
      </c>
      <c r="E819" s="3"/>
    </row>
    <row r="820" spans="2:5">
      <c r="B820" s="90" t="s">
        <v>15</v>
      </c>
      <c r="C820" s="81"/>
      <c r="D820" s="1">
        <v>0</v>
      </c>
      <c r="E820" s="1"/>
    </row>
    <row r="821" spans="2:5" ht="15.75">
      <c r="B821" s="82" t="s">
        <v>206</v>
      </c>
      <c r="C821" s="81"/>
      <c r="D821" s="19">
        <v>2299.2399999999998</v>
      </c>
      <c r="E821" s="1"/>
    </row>
    <row r="822" spans="2:5">
      <c r="B822" s="82"/>
      <c r="C822" s="81"/>
      <c r="D822" s="12"/>
      <c r="E822" s="1"/>
    </row>
    <row r="823" spans="2:5">
      <c r="B823" s="82"/>
      <c r="C823" s="81"/>
      <c r="D823" s="12"/>
      <c r="E823" s="1"/>
    </row>
    <row r="824" spans="2:5">
      <c r="B824" s="90" t="s">
        <v>16</v>
      </c>
      <c r="C824" s="81"/>
      <c r="D824" s="1">
        <v>0</v>
      </c>
      <c r="E824" s="1"/>
    </row>
    <row r="825" spans="2:5">
      <c r="B825" s="82" t="s">
        <v>67</v>
      </c>
      <c r="C825" s="81"/>
      <c r="D825" s="12">
        <f>'[1]тар. с площ.'!$K$370+'[1]тар. с площ.'!$K$372</f>
        <v>1573.1</v>
      </c>
      <c r="E825" s="1"/>
    </row>
    <row r="826" spans="2:5">
      <c r="B826" s="82" t="s">
        <v>207</v>
      </c>
      <c r="C826" s="81"/>
      <c r="D826" s="15">
        <v>2444.44</v>
      </c>
      <c r="E826" s="1"/>
    </row>
    <row r="827" spans="2:5" ht="25.15" customHeight="1">
      <c r="B827" s="82"/>
      <c r="C827" s="81"/>
      <c r="D827" s="1"/>
      <c r="E827" s="1"/>
    </row>
    <row r="828" spans="2:5" ht="16.899999999999999" customHeight="1">
      <c r="B828" s="82"/>
      <c r="C828" s="81"/>
      <c r="D828" s="12"/>
      <c r="E828" s="1"/>
    </row>
    <row r="829" spans="2:5" ht="16.899999999999999" customHeight="1">
      <c r="B829" s="82"/>
      <c r="C829" s="81"/>
      <c r="D829" s="12"/>
      <c r="E829" s="1"/>
    </row>
    <row r="830" spans="2:5">
      <c r="B830" s="91" t="s">
        <v>19</v>
      </c>
      <c r="C830" s="81"/>
      <c r="D830" s="1">
        <v>0</v>
      </c>
      <c r="E830" s="1"/>
    </row>
    <row r="831" spans="2:5">
      <c r="B831" s="82"/>
      <c r="C831" s="81"/>
      <c r="D831" s="1"/>
      <c r="E831" s="1"/>
    </row>
    <row r="832" spans="2:5">
      <c r="B832" s="82"/>
      <c r="C832" s="81"/>
      <c r="D832" s="1"/>
      <c r="E832" s="1"/>
    </row>
    <row r="833" spans="2:5">
      <c r="B833" s="82"/>
      <c r="C833" s="81"/>
      <c r="D833" s="1">
        <v>0</v>
      </c>
      <c r="E833" s="1"/>
    </row>
    <row r="834" spans="2:5">
      <c r="B834" s="86" t="s">
        <v>20</v>
      </c>
      <c r="C834" s="87"/>
      <c r="D834" s="1">
        <v>0</v>
      </c>
      <c r="E834" s="1"/>
    </row>
    <row r="835" spans="2:5">
      <c r="B835" s="82"/>
      <c r="C835" s="81"/>
      <c r="D835" s="1"/>
      <c r="E835" s="1"/>
    </row>
    <row r="836" spans="2:5">
      <c r="B836" s="82"/>
      <c r="C836" s="81"/>
      <c r="D836" s="12"/>
      <c r="E836" s="1"/>
    </row>
    <row r="837" spans="2:5">
      <c r="B837" s="89" t="s">
        <v>18</v>
      </c>
      <c r="C837" s="81"/>
      <c r="D837" s="3">
        <f>SUM(D820:D836)</f>
        <v>6316.78</v>
      </c>
      <c r="E837" s="1"/>
    </row>
    <row r="838" spans="2:5">
      <c r="B838" s="7"/>
      <c r="C838" s="7"/>
      <c r="D838" s="7"/>
      <c r="E838" s="7"/>
    </row>
    <row r="839" spans="2:5">
      <c r="B839" t="s">
        <v>9</v>
      </c>
    </row>
    <row r="840" spans="2:5">
      <c r="B840" t="s">
        <v>10</v>
      </c>
      <c r="C840" t="s">
        <v>11</v>
      </c>
    </row>
    <row r="844" spans="2:5" ht="15.75">
      <c r="C844" s="4" t="s">
        <v>5</v>
      </c>
    </row>
    <row r="845" spans="2:5" ht="15.75">
      <c r="C845" s="4" t="s">
        <v>6</v>
      </c>
      <c r="D845" s="4"/>
    </row>
    <row r="846" spans="2:5">
      <c r="B846" s="5" t="s">
        <v>7</v>
      </c>
      <c r="C846" s="5"/>
      <c r="D846" s="5"/>
      <c r="E846" s="5"/>
    </row>
    <row r="847" spans="2:5">
      <c r="B847" s="5"/>
      <c r="C847" s="5" t="s">
        <v>52</v>
      </c>
      <c r="D847" s="5"/>
      <c r="E847" s="5"/>
    </row>
    <row r="848" spans="2:5">
      <c r="B848" t="s">
        <v>23</v>
      </c>
      <c r="C848" t="s">
        <v>36</v>
      </c>
      <c r="D848" s="6">
        <v>30</v>
      </c>
    </row>
    <row r="851" spans="2:5" ht="30">
      <c r="B851" s="1" t="s">
        <v>0</v>
      </c>
      <c r="C851" s="2" t="s">
        <v>1</v>
      </c>
      <c r="D851" s="2" t="s">
        <v>2</v>
      </c>
      <c r="E851" s="2" t="s">
        <v>3</v>
      </c>
    </row>
    <row r="852" spans="2:5">
      <c r="B852" s="3" t="s">
        <v>4</v>
      </c>
      <c r="C852" s="32">
        <v>129387</v>
      </c>
      <c r="D852" s="32">
        <v>128845.95</v>
      </c>
      <c r="E852" s="1">
        <v>196569.80000000002</v>
      </c>
    </row>
    <row r="853" spans="2:5">
      <c r="B853" s="79" t="s">
        <v>8</v>
      </c>
      <c r="C853" s="80"/>
      <c r="D853" s="81"/>
      <c r="E853" s="1">
        <f>C852-E852</f>
        <v>-67182.800000000017</v>
      </c>
    </row>
    <row r="855" spans="2:5" ht="45">
      <c r="B855" s="90" t="s">
        <v>14</v>
      </c>
      <c r="C855" s="81"/>
      <c r="D855" s="8" t="s">
        <v>17</v>
      </c>
      <c r="E855" s="3"/>
    </row>
    <row r="856" spans="2:5">
      <c r="B856" s="90" t="s">
        <v>15</v>
      </c>
      <c r="C856" s="81"/>
      <c r="D856" s="1">
        <v>0</v>
      </c>
      <c r="E856" s="1"/>
    </row>
    <row r="857" spans="2:5">
      <c r="B857" s="82" t="s">
        <v>209</v>
      </c>
      <c r="C857" s="81"/>
      <c r="D857" s="1">
        <v>4515</v>
      </c>
      <c r="E857" s="1"/>
    </row>
    <row r="858" spans="2:5">
      <c r="B858" s="82" t="s">
        <v>211</v>
      </c>
      <c r="C858" s="81"/>
      <c r="D858" s="1">
        <v>24706.75</v>
      </c>
      <c r="E858" s="1"/>
    </row>
    <row r="859" spans="2:5">
      <c r="B859" s="102" t="s">
        <v>102</v>
      </c>
      <c r="C859" s="120"/>
      <c r="D859" s="1">
        <v>12778.71</v>
      </c>
      <c r="E859" s="1"/>
    </row>
    <row r="860" spans="2:5">
      <c r="B860" s="90" t="s">
        <v>16</v>
      </c>
      <c r="C860" s="81"/>
      <c r="D860" s="1">
        <v>0</v>
      </c>
      <c r="E860" s="1"/>
    </row>
    <row r="861" spans="2:5">
      <c r="B861" s="128" t="s">
        <v>208</v>
      </c>
      <c r="C861" s="129"/>
      <c r="D861" s="50">
        <v>46000</v>
      </c>
      <c r="E861" s="1"/>
    </row>
    <row r="862" spans="2:5">
      <c r="B862" s="128" t="s">
        <v>67</v>
      </c>
      <c r="C862" s="129"/>
      <c r="D862" s="12">
        <f>'[1]тар. с площ.'!$K$376+'[1]тар. с площ.'!$K$382</f>
        <v>1573.1</v>
      </c>
      <c r="E862" s="1"/>
    </row>
    <row r="863" spans="2:5">
      <c r="B863" s="128" t="s">
        <v>207</v>
      </c>
      <c r="C863" s="129"/>
      <c r="D863" s="15">
        <v>2444.44</v>
      </c>
      <c r="E863" s="1"/>
    </row>
    <row r="864" spans="2:5">
      <c r="B864" s="128" t="s">
        <v>120</v>
      </c>
      <c r="C864" s="129"/>
      <c r="D864" s="15">
        <v>4534</v>
      </c>
      <c r="E864" s="1"/>
    </row>
    <row r="865" spans="2:5">
      <c r="B865" s="82" t="s">
        <v>210</v>
      </c>
      <c r="C865" s="81"/>
      <c r="D865" s="12">
        <v>97800</v>
      </c>
      <c r="E865" s="1"/>
    </row>
    <row r="866" spans="2:5">
      <c r="B866" s="82" t="s">
        <v>62</v>
      </c>
      <c r="C866" s="81"/>
      <c r="D866" s="15">
        <f>'[1]тар. с площ.'!$K$381+'[1]тар. с площ.'!$K$383</f>
        <v>2217.8000000000002</v>
      </c>
      <c r="E866" s="1"/>
    </row>
    <row r="867" spans="2:5">
      <c r="B867" s="91" t="s">
        <v>19</v>
      </c>
      <c r="C867" s="81"/>
      <c r="D867" s="1">
        <v>0</v>
      </c>
      <c r="E867" s="1"/>
    </row>
    <row r="868" spans="2:5">
      <c r="B868" s="82"/>
      <c r="C868" s="81"/>
      <c r="D868" s="1">
        <v>0</v>
      </c>
      <c r="E868" s="1"/>
    </row>
    <row r="869" spans="2:5">
      <c r="B869" s="82"/>
      <c r="C869" s="81"/>
      <c r="D869" s="1"/>
      <c r="E869" s="1"/>
    </row>
    <row r="870" spans="2:5">
      <c r="B870" s="82"/>
      <c r="C870" s="81"/>
      <c r="D870" s="1">
        <v>0</v>
      </c>
      <c r="E870" s="1"/>
    </row>
    <row r="871" spans="2:5">
      <c r="B871" s="86" t="s">
        <v>20</v>
      </c>
      <c r="C871" s="87"/>
      <c r="D871" s="1">
        <v>0</v>
      </c>
      <c r="E871" s="1"/>
    </row>
    <row r="872" spans="2:5" ht="15.75">
      <c r="B872" s="82"/>
      <c r="C872" s="81"/>
      <c r="D872" s="19"/>
      <c r="E872" s="1"/>
    </row>
    <row r="873" spans="2:5">
      <c r="B873" s="82"/>
      <c r="C873" s="81"/>
      <c r="D873" s="1">
        <v>0</v>
      </c>
      <c r="E873" s="1"/>
    </row>
    <row r="874" spans="2:5">
      <c r="B874" s="89" t="s">
        <v>18</v>
      </c>
      <c r="C874" s="81"/>
      <c r="D874" s="3">
        <f>SUM(D856:D873)</f>
        <v>196569.8</v>
      </c>
      <c r="E874" s="1"/>
    </row>
    <row r="875" spans="2:5">
      <c r="B875" s="7"/>
      <c r="C875" s="7"/>
      <c r="D875" s="7"/>
      <c r="E875" s="7"/>
    </row>
    <row r="876" spans="2:5">
      <c r="B876" t="s">
        <v>9</v>
      </c>
    </row>
    <row r="877" spans="2:5">
      <c r="B877" t="s">
        <v>10</v>
      </c>
      <c r="C877" t="s">
        <v>11</v>
      </c>
    </row>
    <row r="881" spans="2:5" ht="15.75">
      <c r="C881" s="4" t="s">
        <v>5</v>
      </c>
    </row>
    <row r="882" spans="2:5" ht="15.75">
      <c r="C882" s="4" t="s">
        <v>6</v>
      </c>
      <c r="D882" s="4"/>
    </row>
    <row r="883" spans="2:5">
      <c r="B883" s="5" t="s">
        <v>7</v>
      </c>
      <c r="C883" s="5"/>
      <c r="D883" s="5"/>
      <c r="E883" s="5"/>
    </row>
    <row r="884" spans="2:5">
      <c r="B884" s="5"/>
      <c r="C884" s="5" t="s">
        <v>52</v>
      </c>
      <c r="D884" s="5"/>
      <c r="E884" s="5"/>
    </row>
    <row r="885" spans="2:5">
      <c r="B885" t="s">
        <v>23</v>
      </c>
      <c r="C885" t="s">
        <v>36</v>
      </c>
      <c r="D885" s="6">
        <v>32</v>
      </c>
    </row>
    <row r="888" spans="2:5" ht="30">
      <c r="B888" s="1" t="s">
        <v>0</v>
      </c>
      <c r="C888" s="2" t="s">
        <v>1</v>
      </c>
      <c r="D888" s="2" t="s">
        <v>2</v>
      </c>
      <c r="E888" s="2" t="s">
        <v>3</v>
      </c>
    </row>
    <row r="889" spans="2:5">
      <c r="B889" s="3" t="s">
        <v>4</v>
      </c>
      <c r="C889" s="32">
        <v>130223.88</v>
      </c>
      <c r="D889" s="32">
        <v>124331.45</v>
      </c>
      <c r="E889" s="1">
        <v>147658.21</v>
      </c>
    </row>
    <row r="890" spans="2:5">
      <c r="B890" s="79" t="s">
        <v>8</v>
      </c>
      <c r="C890" s="80"/>
      <c r="D890" s="81"/>
      <c r="E890" s="1">
        <f>C889-E889</f>
        <v>-17434.329999999987</v>
      </c>
    </row>
    <row r="892" spans="2:5" ht="45">
      <c r="B892" s="90" t="s">
        <v>14</v>
      </c>
      <c r="C892" s="81"/>
      <c r="D892" s="8" t="s">
        <v>17</v>
      </c>
      <c r="E892" s="3"/>
    </row>
    <row r="893" spans="2:5">
      <c r="B893" s="90" t="s">
        <v>15</v>
      </c>
      <c r="C893" s="81"/>
      <c r="D893" s="1">
        <v>0</v>
      </c>
      <c r="E893" s="1"/>
    </row>
    <row r="894" spans="2:5">
      <c r="B894" s="82" t="s">
        <v>212</v>
      </c>
      <c r="C894" s="81"/>
      <c r="D894" s="27">
        <f>13963.9+'[1]тар. с площ.'!$K$388</f>
        <v>18247.689999999999</v>
      </c>
      <c r="E894" s="1"/>
    </row>
    <row r="895" spans="2:5">
      <c r="B895" s="82" t="s">
        <v>214</v>
      </c>
      <c r="C895" s="81"/>
      <c r="D895" s="1">
        <v>872.24</v>
      </c>
      <c r="E895" s="1"/>
    </row>
    <row r="896" spans="2:5">
      <c r="B896" s="82" t="s">
        <v>80</v>
      </c>
      <c r="C896" s="81"/>
      <c r="D896" s="1">
        <v>30594</v>
      </c>
      <c r="E896" s="1"/>
    </row>
    <row r="897" spans="2:5">
      <c r="B897" s="82" t="s">
        <v>216</v>
      </c>
      <c r="C897" s="81"/>
      <c r="D897" s="1">
        <v>10557.7</v>
      </c>
      <c r="E897" s="1"/>
    </row>
    <row r="898" spans="2:5">
      <c r="B898" s="90" t="s">
        <v>16</v>
      </c>
      <c r="C898" s="81"/>
      <c r="D898" s="1">
        <v>0</v>
      </c>
      <c r="E898" s="1"/>
    </row>
    <row r="899" spans="2:5">
      <c r="B899" s="82" t="s">
        <v>22</v>
      </c>
      <c r="C899" s="81"/>
      <c r="D899" s="61">
        <v>52042</v>
      </c>
      <c r="E899" s="1"/>
    </row>
    <row r="900" spans="2:5">
      <c r="B900" s="82" t="s">
        <v>213</v>
      </c>
      <c r="C900" s="81"/>
      <c r="D900" s="57">
        <v>6471.17</v>
      </c>
      <c r="E900" s="1"/>
    </row>
    <row r="901" spans="2:5" ht="14.45" customHeight="1">
      <c r="B901" s="130" t="s">
        <v>67</v>
      </c>
      <c r="C901" s="112"/>
      <c r="D901" s="63">
        <f>1154.6+'[1]тар. с площ.'!$K$395</f>
        <v>1573.1</v>
      </c>
      <c r="E901" s="1"/>
    </row>
    <row r="902" spans="2:5">
      <c r="B902" s="131" t="s">
        <v>207</v>
      </c>
      <c r="C902" s="81"/>
      <c r="D902" s="36">
        <v>2444.44</v>
      </c>
      <c r="E902" s="1"/>
    </row>
    <row r="903" spans="2:5">
      <c r="B903" s="91" t="s">
        <v>19</v>
      </c>
      <c r="C903" s="81"/>
      <c r="D903" s="1">
        <v>0</v>
      </c>
      <c r="E903" s="1"/>
    </row>
    <row r="904" spans="2:5">
      <c r="B904" s="82" t="s">
        <v>75</v>
      </c>
      <c r="C904" s="81"/>
      <c r="D904" s="36">
        <v>637.76</v>
      </c>
      <c r="E904" s="1"/>
    </row>
    <row r="905" spans="2:5" ht="15.75">
      <c r="B905" s="82"/>
      <c r="C905" s="81"/>
      <c r="D905" s="16"/>
      <c r="E905" s="1"/>
    </row>
    <row r="906" spans="2:5">
      <c r="B906" s="82"/>
      <c r="C906" s="81"/>
      <c r="D906" s="1">
        <v>0</v>
      </c>
      <c r="E906" s="1"/>
    </row>
    <row r="907" spans="2:5">
      <c r="B907" s="86" t="s">
        <v>20</v>
      </c>
      <c r="C907" s="87"/>
      <c r="D907" s="1">
        <v>0</v>
      </c>
      <c r="E907" s="1"/>
    </row>
    <row r="908" spans="2:5">
      <c r="B908" s="82" t="s">
        <v>215</v>
      </c>
      <c r="C908" s="81"/>
      <c r="D908" s="1">
        <v>24218.11</v>
      </c>
      <c r="E908" s="1"/>
    </row>
    <row r="909" spans="2:5">
      <c r="B909" s="82"/>
      <c r="C909" s="81"/>
      <c r="D909" s="1">
        <v>0</v>
      </c>
      <c r="E909" s="1"/>
    </row>
    <row r="910" spans="2:5">
      <c r="B910" s="89" t="s">
        <v>18</v>
      </c>
      <c r="C910" s="81"/>
      <c r="D910" s="3">
        <f>SUM(D893:D909)</f>
        <v>147658.21000000002</v>
      </c>
      <c r="E910" s="1"/>
    </row>
    <row r="911" spans="2:5">
      <c r="B911" s="7"/>
      <c r="C911" s="7"/>
      <c r="D911" s="7"/>
      <c r="E911" s="7"/>
    </row>
    <row r="912" spans="2:5">
      <c r="B912" t="s">
        <v>9</v>
      </c>
    </row>
    <row r="913" spans="2:5">
      <c r="B913" t="s">
        <v>10</v>
      </c>
      <c r="C913" t="s">
        <v>11</v>
      </c>
    </row>
    <row r="916" spans="2:5" ht="15.75">
      <c r="C916" s="4" t="s">
        <v>5</v>
      </c>
    </row>
    <row r="917" spans="2:5" ht="15.75">
      <c r="C917" s="4" t="s">
        <v>6</v>
      </c>
      <c r="D917" s="4"/>
    </row>
    <row r="918" spans="2:5">
      <c r="B918" s="5" t="s">
        <v>7</v>
      </c>
      <c r="C918" s="5"/>
      <c r="D918" s="5"/>
      <c r="E918" s="5"/>
    </row>
    <row r="919" spans="2:5">
      <c r="B919" s="5"/>
      <c r="C919" s="5" t="s">
        <v>52</v>
      </c>
      <c r="D919" s="5"/>
      <c r="E919" s="5"/>
    </row>
    <row r="920" spans="2:5">
      <c r="B920" t="s">
        <v>23</v>
      </c>
      <c r="C920" t="s">
        <v>36</v>
      </c>
      <c r="D920" s="6">
        <v>34</v>
      </c>
    </row>
    <row r="923" spans="2:5" ht="30">
      <c r="B923" s="1" t="s">
        <v>0</v>
      </c>
      <c r="C923" s="2" t="s">
        <v>1</v>
      </c>
      <c r="D923" s="2" t="s">
        <v>2</v>
      </c>
      <c r="E923" s="2" t="s">
        <v>3</v>
      </c>
    </row>
    <row r="924" spans="2:5">
      <c r="B924" s="3" t="s">
        <v>4</v>
      </c>
      <c r="C924" s="32">
        <v>130445.64</v>
      </c>
      <c r="D924" s="32">
        <v>125231.33</v>
      </c>
      <c r="E924" s="1">
        <v>80098.540000000008</v>
      </c>
    </row>
    <row r="925" spans="2:5">
      <c r="B925" s="79" t="s">
        <v>8</v>
      </c>
      <c r="C925" s="80"/>
      <c r="D925" s="81"/>
      <c r="E925" s="1">
        <f>C924-E924</f>
        <v>50347.099999999991</v>
      </c>
    </row>
    <row r="927" spans="2:5" ht="45">
      <c r="B927" s="90" t="s">
        <v>14</v>
      </c>
      <c r="C927" s="81"/>
      <c r="D927" s="8" t="s">
        <v>17</v>
      </c>
      <c r="E927" s="3"/>
    </row>
    <row r="928" spans="2:5">
      <c r="B928" s="90" t="s">
        <v>15</v>
      </c>
      <c r="C928" s="81"/>
      <c r="D928" s="1">
        <v>0</v>
      </c>
      <c r="E928" s="1"/>
    </row>
    <row r="929" spans="2:5" ht="15.75">
      <c r="B929" s="82"/>
      <c r="C929" s="81"/>
      <c r="D929" s="17"/>
      <c r="E929" s="1"/>
    </row>
    <row r="930" spans="2:5">
      <c r="B930" s="82"/>
      <c r="C930" s="81"/>
      <c r="D930" s="1">
        <v>0</v>
      </c>
      <c r="E930" s="1"/>
    </row>
    <row r="931" spans="2:5">
      <c r="B931" s="90" t="s">
        <v>16</v>
      </c>
      <c r="C931" s="81"/>
      <c r="D931" s="1">
        <v>0</v>
      </c>
      <c r="E931" s="1"/>
    </row>
    <row r="932" spans="2:5">
      <c r="B932" s="44" t="s">
        <v>67</v>
      </c>
      <c r="C932" s="44"/>
      <c r="D932" s="36">
        <f>'[1]тар. с площ.'!$K$400+'[1]тар. с площ.'!$K$402</f>
        <v>1573.1</v>
      </c>
      <c r="E932" s="1"/>
    </row>
    <row r="933" spans="2:5">
      <c r="B933" s="46" t="s">
        <v>207</v>
      </c>
      <c r="C933" s="46"/>
      <c r="D933" s="43">
        <f>'[1]тар. с площ.'!$K$401+'[1]тар. с площ.'!$K$403</f>
        <v>11042.44</v>
      </c>
      <c r="E933" s="1"/>
    </row>
    <row r="934" spans="2:5">
      <c r="B934" s="65" t="s">
        <v>22</v>
      </c>
      <c r="C934" s="64"/>
      <c r="D934" s="43">
        <v>65078</v>
      </c>
      <c r="E934" s="1"/>
    </row>
    <row r="935" spans="2:5">
      <c r="B935" s="91" t="s">
        <v>19</v>
      </c>
      <c r="C935" s="81"/>
      <c r="D935" s="1">
        <v>0</v>
      </c>
      <c r="E935" s="1"/>
    </row>
    <row r="936" spans="2:5">
      <c r="B936" s="82"/>
      <c r="C936" s="81"/>
      <c r="D936" s="1">
        <v>0</v>
      </c>
      <c r="E936" s="1"/>
    </row>
    <row r="937" spans="2:5">
      <c r="B937" s="82"/>
      <c r="C937" s="81"/>
      <c r="D937" s="1"/>
      <c r="E937" s="1"/>
    </row>
    <row r="938" spans="2:5">
      <c r="B938" s="82"/>
      <c r="C938" s="81"/>
      <c r="D938" s="1">
        <v>0</v>
      </c>
      <c r="E938" s="1"/>
    </row>
    <row r="939" spans="2:5">
      <c r="B939" s="86" t="s">
        <v>20</v>
      </c>
      <c r="C939" s="87"/>
      <c r="D939" s="1">
        <v>0</v>
      </c>
      <c r="E939" s="1"/>
    </row>
    <row r="940" spans="2:5">
      <c r="B940" s="82" t="s">
        <v>63</v>
      </c>
      <c r="C940" s="81"/>
      <c r="D940" s="1">
        <v>2405</v>
      </c>
      <c r="E940" s="1"/>
    </row>
    <row r="941" spans="2:5">
      <c r="B941" s="82"/>
      <c r="C941" s="81"/>
      <c r="D941" s="1">
        <v>0</v>
      </c>
      <c r="E941" s="1"/>
    </row>
    <row r="942" spans="2:5">
      <c r="B942" s="89" t="s">
        <v>18</v>
      </c>
      <c r="C942" s="81"/>
      <c r="D942" s="3">
        <f>SUM(D928:D941)</f>
        <v>80098.540000000008</v>
      </c>
      <c r="E942" s="1"/>
    </row>
    <row r="943" spans="2:5">
      <c r="B943" s="7"/>
      <c r="C943" s="7"/>
      <c r="D943" s="7"/>
      <c r="E943" s="7"/>
    </row>
    <row r="944" spans="2:5">
      <c r="B944" t="s">
        <v>9</v>
      </c>
    </row>
    <row r="945" spans="2:5">
      <c r="B945" t="s">
        <v>10</v>
      </c>
      <c r="C945" t="s">
        <v>11</v>
      </c>
    </row>
    <row r="949" spans="2:5" ht="15.75">
      <c r="C949" s="4" t="s">
        <v>5</v>
      </c>
    </row>
    <row r="950" spans="2:5" ht="15.75">
      <c r="C950" s="4" t="s">
        <v>6</v>
      </c>
      <c r="D950" s="4"/>
    </row>
    <row r="951" spans="2:5">
      <c r="B951" s="5" t="s">
        <v>7</v>
      </c>
      <c r="C951" s="5"/>
      <c r="D951" s="5"/>
      <c r="E951" s="5"/>
    </row>
    <row r="952" spans="2:5">
      <c r="B952" s="5"/>
      <c r="C952" s="5" t="s">
        <v>52</v>
      </c>
      <c r="D952" s="5"/>
      <c r="E952" s="5"/>
    </row>
    <row r="953" spans="2:5">
      <c r="B953" t="s">
        <v>23</v>
      </c>
      <c r="C953" t="s">
        <v>36</v>
      </c>
      <c r="D953" s="6">
        <v>36</v>
      </c>
    </row>
    <row r="956" spans="2:5" ht="30">
      <c r="B956" s="1" t="s">
        <v>0</v>
      </c>
      <c r="C956" s="2" t="s">
        <v>1</v>
      </c>
      <c r="D956" s="2" t="s">
        <v>2</v>
      </c>
      <c r="E956" s="2" t="s">
        <v>3</v>
      </c>
    </row>
    <row r="957" spans="2:5">
      <c r="B957" s="3" t="s">
        <v>4</v>
      </c>
      <c r="C957" s="32">
        <v>152097.98000000001</v>
      </c>
      <c r="D957" s="32">
        <v>150640.89000000001</v>
      </c>
      <c r="E957" s="1">
        <v>122811.57</v>
      </c>
    </row>
    <row r="958" spans="2:5">
      <c r="B958" s="79" t="s">
        <v>8</v>
      </c>
      <c r="C958" s="80"/>
      <c r="D958" s="81"/>
      <c r="E958" s="1">
        <f>C957-E957</f>
        <v>29286.410000000003</v>
      </c>
    </row>
    <row r="960" spans="2:5" ht="45">
      <c r="B960" s="90" t="s">
        <v>14</v>
      </c>
      <c r="C960" s="81"/>
      <c r="D960" s="8" t="s">
        <v>17</v>
      </c>
      <c r="E960" s="3"/>
    </row>
    <row r="961" spans="2:5">
      <c r="B961" s="90" t="s">
        <v>15</v>
      </c>
      <c r="C961" s="81"/>
      <c r="D961" s="1">
        <v>0</v>
      </c>
      <c r="E961" s="1"/>
    </row>
    <row r="962" spans="2:5">
      <c r="B962" s="118" t="s">
        <v>102</v>
      </c>
      <c r="C962" s="119"/>
      <c r="D962" s="1">
        <v>105817</v>
      </c>
      <c r="E962" s="1"/>
    </row>
    <row r="963" spans="2:5">
      <c r="B963" s="118"/>
      <c r="C963" s="119"/>
      <c r="D963" s="1"/>
      <c r="E963" s="1"/>
    </row>
    <row r="964" spans="2:5" ht="15.75">
      <c r="B964" s="118"/>
      <c r="C964" s="119"/>
      <c r="D964" s="17"/>
      <c r="E964" s="1"/>
    </row>
    <row r="965" spans="2:5">
      <c r="B965" s="118"/>
      <c r="C965" s="119"/>
      <c r="D965" s="1">
        <v>0</v>
      </c>
      <c r="E965" s="1"/>
    </row>
    <row r="966" spans="2:5">
      <c r="B966" s="90" t="s">
        <v>16</v>
      </c>
      <c r="C966" s="81"/>
      <c r="D966" s="1">
        <v>0</v>
      </c>
      <c r="E966" s="1"/>
    </row>
    <row r="967" spans="2:5">
      <c r="B967" s="82" t="s">
        <v>67</v>
      </c>
      <c r="C967" s="81"/>
      <c r="D967" s="43">
        <f>'[1]тар. с площ.'!$K$407+'[1]тар. с площ.'!$K$411</f>
        <v>1573.1</v>
      </c>
      <c r="E967" s="1"/>
    </row>
    <row r="968" spans="2:5">
      <c r="B968" s="82" t="s">
        <v>207</v>
      </c>
      <c r="C968" s="81"/>
      <c r="D968" s="57">
        <v>2444.44</v>
      </c>
      <c r="E968" s="1"/>
    </row>
    <row r="969" spans="2:5">
      <c r="B969" s="46" t="s">
        <v>120</v>
      </c>
      <c r="C969" s="49"/>
      <c r="D969" s="57">
        <v>4534</v>
      </c>
      <c r="E969" s="1"/>
    </row>
    <row r="970" spans="2:5">
      <c r="B970" s="91" t="s">
        <v>19</v>
      </c>
      <c r="C970" s="81"/>
      <c r="D970" s="57">
        <v>0</v>
      </c>
      <c r="E970" s="1"/>
    </row>
    <row r="971" spans="2:5">
      <c r="B971" s="82" t="s">
        <v>77</v>
      </c>
      <c r="C971" s="81"/>
      <c r="D971" s="50">
        <v>2065.0300000000002</v>
      </c>
      <c r="E971" s="1"/>
    </row>
    <row r="972" spans="2:5" ht="15.75">
      <c r="B972" s="82"/>
      <c r="C972" s="81"/>
      <c r="D972" s="19"/>
      <c r="E972" s="1"/>
    </row>
    <row r="973" spans="2:5">
      <c r="B973" s="82"/>
      <c r="C973" s="81"/>
      <c r="D973" s="1">
        <v>0</v>
      </c>
      <c r="E973" s="1"/>
    </row>
    <row r="974" spans="2:5">
      <c r="B974" s="86" t="s">
        <v>20</v>
      </c>
      <c r="C974" s="87"/>
      <c r="D974" s="1">
        <v>0</v>
      </c>
      <c r="E974" s="1"/>
    </row>
    <row r="975" spans="2:5">
      <c r="B975" s="82" t="s">
        <v>217</v>
      </c>
      <c r="C975" s="81"/>
      <c r="D975" s="1">
        <v>6378</v>
      </c>
      <c r="E975" s="1"/>
    </row>
    <row r="976" spans="2:5" ht="15.75">
      <c r="B976" s="82"/>
      <c r="C976" s="81"/>
      <c r="D976" s="19"/>
      <c r="E976" s="1"/>
    </row>
    <row r="977" spans="2:5">
      <c r="B977" s="89" t="s">
        <v>18</v>
      </c>
      <c r="C977" s="81"/>
      <c r="D977" s="3">
        <f>SUM(D961:D976)</f>
        <v>122811.57</v>
      </c>
      <c r="E977" s="1"/>
    </row>
    <row r="978" spans="2:5">
      <c r="B978" s="7"/>
      <c r="C978" s="7"/>
      <c r="D978" s="7"/>
      <c r="E978" s="7"/>
    </row>
    <row r="979" spans="2:5">
      <c r="B979" t="s">
        <v>9</v>
      </c>
    </row>
    <row r="980" spans="2:5">
      <c r="B980" t="s">
        <v>10</v>
      </c>
      <c r="C980" t="s">
        <v>11</v>
      </c>
    </row>
    <row r="986" spans="2:5" ht="15.75">
      <c r="C986" s="4" t="s">
        <v>5</v>
      </c>
    </row>
    <row r="987" spans="2:5" ht="15.75">
      <c r="C987" s="4" t="s">
        <v>6</v>
      </c>
      <c r="D987" s="4"/>
    </row>
    <row r="988" spans="2:5">
      <c r="B988" s="5" t="s">
        <v>7</v>
      </c>
      <c r="C988" s="5"/>
      <c r="D988" s="5"/>
      <c r="E988" s="5"/>
    </row>
    <row r="989" spans="2:5">
      <c r="B989" s="5"/>
      <c r="C989" s="5" t="s">
        <v>52</v>
      </c>
      <c r="D989" s="5"/>
      <c r="E989" s="5"/>
    </row>
    <row r="990" spans="2:5">
      <c r="B990" t="s">
        <v>23</v>
      </c>
      <c r="C990" t="s">
        <v>36</v>
      </c>
      <c r="D990" s="6">
        <v>38</v>
      </c>
    </row>
    <row r="993" spans="2:5" ht="30">
      <c r="B993" s="1" t="s">
        <v>0</v>
      </c>
      <c r="C993" s="2" t="s">
        <v>1</v>
      </c>
      <c r="D993" s="2" t="s">
        <v>2</v>
      </c>
      <c r="E993" s="2" t="s">
        <v>3</v>
      </c>
    </row>
    <row r="994" spans="2:5">
      <c r="B994" s="3" t="s">
        <v>4</v>
      </c>
      <c r="C994" s="32">
        <v>154592.34</v>
      </c>
      <c r="D994" s="32">
        <v>154085.59</v>
      </c>
      <c r="E994" s="1">
        <v>429773.73</v>
      </c>
    </row>
    <row r="995" spans="2:5">
      <c r="B995" s="79" t="s">
        <v>8</v>
      </c>
      <c r="C995" s="80"/>
      <c r="D995" s="81"/>
      <c r="E995" s="1">
        <f>C994-E994</f>
        <v>-275181.39</v>
      </c>
    </row>
    <row r="997" spans="2:5" ht="45">
      <c r="B997" s="90" t="s">
        <v>14</v>
      </c>
      <c r="C997" s="81"/>
      <c r="D997" s="8" t="s">
        <v>17</v>
      </c>
      <c r="E997" s="3"/>
    </row>
    <row r="998" spans="2:5">
      <c r="B998" s="90" t="s">
        <v>15</v>
      </c>
      <c r="C998" s="81"/>
      <c r="D998" s="1">
        <v>0</v>
      </c>
      <c r="E998" s="1"/>
    </row>
    <row r="999" spans="2:5">
      <c r="B999" s="82" t="s">
        <v>218</v>
      </c>
      <c r="C999" s="81"/>
      <c r="D999" s="66">
        <v>21768</v>
      </c>
      <c r="E999" s="1"/>
    </row>
    <row r="1000" spans="2:5">
      <c r="B1000" s="82" t="s">
        <v>220</v>
      </c>
      <c r="C1000" s="81"/>
      <c r="D1000" s="1">
        <v>2815.27</v>
      </c>
      <c r="E1000" s="1"/>
    </row>
    <row r="1001" spans="2:5">
      <c r="B1001" s="46" t="s">
        <v>221</v>
      </c>
      <c r="C1001" s="49"/>
      <c r="D1001" s="1">
        <v>10153.049999999999</v>
      </c>
      <c r="E1001" s="1"/>
    </row>
    <row r="1002" spans="2:5">
      <c r="B1002" s="90" t="s">
        <v>16</v>
      </c>
      <c r="C1002" s="81"/>
      <c r="D1002" s="1">
        <v>0</v>
      </c>
      <c r="E1002" s="1"/>
    </row>
    <row r="1003" spans="2:5">
      <c r="B1003" s="82" t="s">
        <v>219</v>
      </c>
      <c r="C1003" s="81"/>
      <c r="D1003" s="27">
        <f>'[1]тар. с площ.'!$K$417+'[1]тар. с площ.'!$K$421+'[1]тар. с площ.'!$K$423</f>
        <v>347270</v>
      </c>
      <c r="E1003" s="1"/>
    </row>
    <row r="1004" spans="2:5">
      <c r="B1004" s="82" t="s">
        <v>115</v>
      </c>
      <c r="C1004" s="81"/>
      <c r="D1004" s="1">
        <v>1374.47</v>
      </c>
      <c r="E1004" s="1"/>
    </row>
    <row r="1005" spans="2:5">
      <c r="B1005" s="46" t="s">
        <v>207</v>
      </c>
      <c r="C1005" s="49"/>
      <c r="D1005" s="1">
        <v>2444.44</v>
      </c>
      <c r="E1005" s="1"/>
    </row>
    <row r="1006" spans="2:5">
      <c r="B1006" s="102" t="s">
        <v>182</v>
      </c>
      <c r="C1006" s="81"/>
      <c r="D1006" s="1">
        <v>418.5</v>
      </c>
      <c r="E1006" s="1"/>
    </row>
    <row r="1007" spans="2:5">
      <c r="B1007" s="102" t="s">
        <v>222</v>
      </c>
      <c r="C1007" s="116"/>
      <c r="D1007" s="1">
        <v>15780</v>
      </c>
      <c r="E1007" s="1"/>
    </row>
    <row r="1008" spans="2:5">
      <c r="B1008" s="91" t="s">
        <v>19</v>
      </c>
      <c r="C1008" s="81"/>
      <c r="D1008" s="1">
        <v>0</v>
      </c>
      <c r="E1008" s="1"/>
    </row>
    <row r="1009" spans="2:5" ht="15.75">
      <c r="B1009" s="82"/>
      <c r="C1009" s="81"/>
      <c r="D1009" s="20"/>
      <c r="E1009" s="1"/>
    </row>
    <row r="1010" spans="2:5" ht="15.75">
      <c r="B1010" s="82"/>
      <c r="C1010" s="81"/>
      <c r="D1010" s="17"/>
      <c r="E1010" s="1"/>
    </row>
    <row r="1011" spans="2:5">
      <c r="B1011" s="82"/>
      <c r="C1011" s="81"/>
      <c r="D1011" s="1">
        <v>0</v>
      </c>
      <c r="E1011" s="1"/>
    </row>
    <row r="1012" spans="2:5">
      <c r="B1012" s="86" t="s">
        <v>20</v>
      </c>
      <c r="C1012" s="87"/>
      <c r="D1012" s="1">
        <v>0</v>
      </c>
      <c r="E1012" s="1"/>
    </row>
    <row r="1013" spans="2:5" ht="15.75">
      <c r="B1013" s="82" t="s">
        <v>63</v>
      </c>
      <c r="C1013" s="81"/>
      <c r="D1013" s="22">
        <f>'[1]тар. с площ.'!$K$414+'[1]тар. с площ.'!$K$415</f>
        <v>27750</v>
      </c>
      <c r="E1013" s="1"/>
    </row>
    <row r="1014" spans="2:5">
      <c r="B1014" s="82"/>
      <c r="C1014" s="81"/>
      <c r="D1014" s="1">
        <v>0</v>
      </c>
      <c r="E1014" s="1"/>
    </row>
    <row r="1015" spans="2:5">
      <c r="B1015" s="89" t="s">
        <v>18</v>
      </c>
      <c r="C1015" s="81"/>
      <c r="D1015" s="3">
        <f>SUM(D998:D1014)</f>
        <v>429773.73</v>
      </c>
      <c r="E1015" s="1"/>
    </row>
    <row r="1016" spans="2:5">
      <c r="B1016" s="7"/>
      <c r="C1016" s="7"/>
      <c r="D1016" s="7"/>
      <c r="E1016" s="7"/>
    </row>
    <row r="1017" spans="2:5">
      <c r="B1017" t="s">
        <v>9</v>
      </c>
    </row>
    <row r="1018" spans="2:5">
      <c r="B1018" t="s">
        <v>10</v>
      </c>
      <c r="C1018" t="s">
        <v>11</v>
      </c>
    </row>
  </sheetData>
  <mergeCells count="514">
    <mergeCell ref="B861:C861"/>
    <mergeCell ref="B862:C862"/>
    <mergeCell ref="B863:C863"/>
    <mergeCell ref="B864:C864"/>
    <mergeCell ref="B901:C901"/>
    <mergeCell ref="B902:C902"/>
    <mergeCell ref="B962:C962"/>
    <mergeCell ref="B963:C963"/>
    <mergeCell ref="B11:D11"/>
    <mergeCell ref="B13:C13"/>
    <mergeCell ref="B14:C14"/>
    <mergeCell ref="B15:C15"/>
    <mergeCell ref="B16:C16"/>
    <mergeCell ref="B17:C17"/>
    <mergeCell ref="B24:C24"/>
    <mergeCell ref="B25:C25"/>
    <mergeCell ref="B26:C26"/>
    <mergeCell ref="B27:C27"/>
    <mergeCell ref="B43:D43"/>
    <mergeCell ref="B45:C45"/>
    <mergeCell ref="B18:C18"/>
    <mergeCell ref="B19:C19"/>
    <mergeCell ref="B20:C20"/>
    <mergeCell ref="B21:C21"/>
    <mergeCell ref="B22:C22"/>
    <mergeCell ref="B23:C23"/>
    <mergeCell ref="B55:C55"/>
    <mergeCell ref="B56:C56"/>
    <mergeCell ref="B57:C57"/>
    <mergeCell ref="B58:C58"/>
    <mergeCell ref="B59:C59"/>
    <mergeCell ref="B60:C60"/>
    <mergeCell ref="B46:C46"/>
    <mergeCell ref="B47:C47"/>
    <mergeCell ref="B48:C48"/>
    <mergeCell ref="B49:C49"/>
    <mergeCell ref="B50:C50"/>
    <mergeCell ref="B54:C54"/>
    <mergeCell ref="B51:C51"/>
    <mergeCell ref="B52:C52"/>
    <mergeCell ref="B53:C53"/>
    <mergeCell ref="B84:C84"/>
    <mergeCell ref="B85:C85"/>
    <mergeCell ref="B86:C86"/>
    <mergeCell ref="B87:C87"/>
    <mergeCell ref="B90:C90"/>
    <mergeCell ref="B91:C91"/>
    <mergeCell ref="B61:C61"/>
    <mergeCell ref="B62:C62"/>
    <mergeCell ref="B79:D79"/>
    <mergeCell ref="B81:C81"/>
    <mergeCell ref="B82:C82"/>
    <mergeCell ref="B83:C83"/>
    <mergeCell ref="B88:C88"/>
    <mergeCell ref="B89:C89"/>
    <mergeCell ref="B114:D114"/>
    <mergeCell ref="B116:C116"/>
    <mergeCell ref="B117:C117"/>
    <mergeCell ref="B118:C118"/>
    <mergeCell ref="B119:C119"/>
    <mergeCell ref="B120:C120"/>
    <mergeCell ref="B92:C92"/>
    <mergeCell ref="B93:C93"/>
    <mergeCell ref="B94:C94"/>
    <mergeCell ref="B95:C95"/>
    <mergeCell ref="B96:C96"/>
    <mergeCell ref="B97:C97"/>
    <mergeCell ref="B130:C130"/>
    <mergeCell ref="B131:C131"/>
    <mergeCell ref="B132:C132"/>
    <mergeCell ref="B133:C133"/>
    <mergeCell ref="B150:D150"/>
    <mergeCell ref="B152:C152"/>
    <mergeCell ref="B121:C121"/>
    <mergeCell ref="B125:C125"/>
    <mergeCell ref="B126:C126"/>
    <mergeCell ref="B127:C127"/>
    <mergeCell ref="B128:C128"/>
    <mergeCell ref="B129:C129"/>
    <mergeCell ref="B122:C122"/>
    <mergeCell ref="B123:C123"/>
    <mergeCell ref="B124:C124"/>
    <mergeCell ref="B162:C162"/>
    <mergeCell ref="B163:C163"/>
    <mergeCell ref="B164:C164"/>
    <mergeCell ref="B165:C165"/>
    <mergeCell ref="B166:C166"/>
    <mergeCell ref="B167:C167"/>
    <mergeCell ref="B153:C153"/>
    <mergeCell ref="B154:C154"/>
    <mergeCell ref="B155:C155"/>
    <mergeCell ref="B157:C157"/>
    <mergeCell ref="B158:C158"/>
    <mergeCell ref="B159:C159"/>
    <mergeCell ref="B156:C156"/>
    <mergeCell ref="B160:C160"/>
    <mergeCell ref="B190:C190"/>
    <mergeCell ref="B191:C191"/>
    <mergeCell ref="B192:C192"/>
    <mergeCell ref="B193:C193"/>
    <mergeCell ref="B194:C194"/>
    <mergeCell ref="B195:C195"/>
    <mergeCell ref="B168:C168"/>
    <mergeCell ref="B169:C169"/>
    <mergeCell ref="B185:D185"/>
    <mergeCell ref="B187:C187"/>
    <mergeCell ref="B188:C188"/>
    <mergeCell ref="B189:C189"/>
    <mergeCell ref="B222:D222"/>
    <mergeCell ref="B224:C224"/>
    <mergeCell ref="B225:C225"/>
    <mergeCell ref="B226:C226"/>
    <mergeCell ref="B227:C227"/>
    <mergeCell ref="B228:C228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35:C235"/>
    <mergeCell ref="B236:C236"/>
    <mergeCell ref="B237:C237"/>
    <mergeCell ref="B238:C238"/>
    <mergeCell ref="B258:D258"/>
    <mergeCell ref="B260:C260"/>
    <mergeCell ref="B229:C229"/>
    <mergeCell ref="B230:C230"/>
    <mergeCell ref="B231:C231"/>
    <mergeCell ref="B232:C232"/>
    <mergeCell ref="B233:C233"/>
    <mergeCell ref="B234:C234"/>
    <mergeCell ref="B239:C239"/>
    <mergeCell ref="B240:C240"/>
    <mergeCell ref="B241:C241"/>
    <mergeCell ref="B271:C271"/>
    <mergeCell ref="B272:C272"/>
    <mergeCell ref="B273:C273"/>
    <mergeCell ref="B274:C274"/>
    <mergeCell ref="B275:C275"/>
    <mergeCell ref="B276:C276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301:C301"/>
    <mergeCell ref="B302:C302"/>
    <mergeCell ref="B303:C303"/>
    <mergeCell ref="B304:C304"/>
    <mergeCell ref="B305:C305"/>
    <mergeCell ref="B306:C306"/>
    <mergeCell ref="B277:C277"/>
    <mergeCell ref="B278:C278"/>
    <mergeCell ref="B296:D296"/>
    <mergeCell ref="B298:C298"/>
    <mergeCell ref="B299:C299"/>
    <mergeCell ref="B300:C300"/>
    <mergeCell ref="B329:D329"/>
    <mergeCell ref="B331:C331"/>
    <mergeCell ref="B332:C332"/>
    <mergeCell ref="B333:C333"/>
    <mergeCell ref="B334:C334"/>
    <mergeCell ref="B335:C335"/>
    <mergeCell ref="B307:C307"/>
    <mergeCell ref="B308:C308"/>
    <mergeCell ref="B309:C309"/>
    <mergeCell ref="B310:C310"/>
    <mergeCell ref="B311:C311"/>
    <mergeCell ref="B312:C312"/>
    <mergeCell ref="B342:C342"/>
    <mergeCell ref="B343:C343"/>
    <mergeCell ref="B344:C344"/>
    <mergeCell ref="B345:C345"/>
    <mergeCell ref="B364:D364"/>
    <mergeCell ref="B366:C366"/>
    <mergeCell ref="B336:C336"/>
    <mergeCell ref="B337:C337"/>
    <mergeCell ref="B338:C338"/>
    <mergeCell ref="B339:C339"/>
    <mergeCell ref="B340:C340"/>
    <mergeCell ref="B341:C341"/>
    <mergeCell ref="B373:C373"/>
    <mergeCell ref="B374:C374"/>
    <mergeCell ref="B375:C375"/>
    <mergeCell ref="B376:C376"/>
    <mergeCell ref="B377:C377"/>
    <mergeCell ref="B378:C378"/>
    <mergeCell ref="B367:C367"/>
    <mergeCell ref="B368:C368"/>
    <mergeCell ref="B369:C369"/>
    <mergeCell ref="B370:C370"/>
    <mergeCell ref="B371:C371"/>
    <mergeCell ref="B372:C372"/>
    <mergeCell ref="B401:C401"/>
    <mergeCell ref="B402:C402"/>
    <mergeCell ref="B403:C403"/>
    <mergeCell ref="B404:C404"/>
    <mergeCell ref="B405:C405"/>
    <mergeCell ref="B406:C406"/>
    <mergeCell ref="B379:C379"/>
    <mergeCell ref="B380:C380"/>
    <mergeCell ref="B396:D396"/>
    <mergeCell ref="B398:C398"/>
    <mergeCell ref="B399:C399"/>
    <mergeCell ref="B400:C400"/>
    <mergeCell ref="B430:D430"/>
    <mergeCell ref="B432:C432"/>
    <mergeCell ref="B433:C433"/>
    <mergeCell ref="B434:C434"/>
    <mergeCell ref="B435:C435"/>
    <mergeCell ref="B436:C436"/>
    <mergeCell ref="B407:C407"/>
    <mergeCell ref="B408:C408"/>
    <mergeCell ref="B409:C409"/>
    <mergeCell ref="B410:C410"/>
    <mergeCell ref="B411:C411"/>
    <mergeCell ref="B412:C412"/>
    <mergeCell ref="B443:C443"/>
    <mergeCell ref="B444:C444"/>
    <mergeCell ref="B445:C445"/>
    <mergeCell ref="B446:C446"/>
    <mergeCell ref="B464:D464"/>
    <mergeCell ref="B466:C466"/>
    <mergeCell ref="B437:C437"/>
    <mergeCell ref="B438:C438"/>
    <mergeCell ref="B439:C439"/>
    <mergeCell ref="B440:C440"/>
    <mergeCell ref="B441:C441"/>
    <mergeCell ref="B442:C442"/>
    <mergeCell ref="B474:C474"/>
    <mergeCell ref="B475:C475"/>
    <mergeCell ref="B476:C476"/>
    <mergeCell ref="B477:C477"/>
    <mergeCell ref="B478:C478"/>
    <mergeCell ref="B479:C479"/>
    <mergeCell ref="B467:C467"/>
    <mergeCell ref="B468:C468"/>
    <mergeCell ref="B469:C469"/>
    <mergeCell ref="B470:C470"/>
    <mergeCell ref="B471:C471"/>
    <mergeCell ref="B472:C472"/>
    <mergeCell ref="B473:C473"/>
    <mergeCell ref="B504:C504"/>
    <mergeCell ref="B505:C505"/>
    <mergeCell ref="B506:C506"/>
    <mergeCell ref="B507:C507"/>
    <mergeCell ref="B508:C508"/>
    <mergeCell ref="B509:C509"/>
    <mergeCell ref="B480:C480"/>
    <mergeCell ref="B481:C481"/>
    <mergeCell ref="B499:D499"/>
    <mergeCell ref="B501:C501"/>
    <mergeCell ref="B502:C502"/>
    <mergeCell ref="B503:C503"/>
    <mergeCell ref="B533:D533"/>
    <mergeCell ref="B535:C535"/>
    <mergeCell ref="B536:C536"/>
    <mergeCell ref="B537:C537"/>
    <mergeCell ref="B538:C538"/>
    <mergeCell ref="B539:C539"/>
    <mergeCell ref="B510:C510"/>
    <mergeCell ref="B511:C511"/>
    <mergeCell ref="B512:C512"/>
    <mergeCell ref="B513:C513"/>
    <mergeCell ref="B514:C514"/>
    <mergeCell ref="B515:C515"/>
    <mergeCell ref="B546:C546"/>
    <mergeCell ref="B547:C547"/>
    <mergeCell ref="B548:C548"/>
    <mergeCell ref="B549:C549"/>
    <mergeCell ref="B567:D567"/>
    <mergeCell ref="B569:C569"/>
    <mergeCell ref="B540:C540"/>
    <mergeCell ref="B541:C541"/>
    <mergeCell ref="B542:C542"/>
    <mergeCell ref="B543:C543"/>
    <mergeCell ref="B544:C544"/>
    <mergeCell ref="B545:C545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606:C606"/>
    <mergeCell ref="B611:C611"/>
    <mergeCell ref="B612:C612"/>
    <mergeCell ref="B613:C613"/>
    <mergeCell ref="B615:C615"/>
    <mergeCell ref="B616:C616"/>
    <mergeCell ref="B582:C582"/>
    <mergeCell ref="B583:C583"/>
    <mergeCell ref="B601:D601"/>
    <mergeCell ref="B603:C603"/>
    <mergeCell ref="B604:C604"/>
    <mergeCell ref="B605:C605"/>
    <mergeCell ref="B614:C614"/>
    <mergeCell ref="B609:C609"/>
    <mergeCell ref="B610:C610"/>
    <mergeCell ref="B607:C607"/>
    <mergeCell ref="B608:C608"/>
    <mergeCell ref="B640:D640"/>
    <mergeCell ref="B642:C642"/>
    <mergeCell ref="B643:C643"/>
    <mergeCell ref="B644:C644"/>
    <mergeCell ref="B645:C645"/>
    <mergeCell ref="B646:C646"/>
    <mergeCell ref="B617:C617"/>
    <mergeCell ref="B618:C618"/>
    <mergeCell ref="B619:C619"/>
    <mergeCell ref="B620:C620"/>
    <mergeCell ref="B621:C621"/>
    <mergeCell ref="B622:C622"/>
    <mergeCell ref="B653:C653"/>
    <mergeCell ref="B654:C654"/>
    <mergeCell ref="B655:C655"/>
    <mergeCell ref="B656:C656"/>
    <mergeCell ref="B674:D674"/>
    <mergeCell ref="B676:C676"/>
    <mergeCell ref="B647:C647"/>
    <mergeCell ref="B648:C648"/>
    <mergeCell ref="B649:C649"/>
    <mergeCell ref="B650:C650"/>
    <mergeCell ref="B651:C651"/>
    <mergeCell ref="B652:C652"/>
    <mergeCell ref="B686:C686"/>
    <mergeCell ref="B687:C687"/>
    <mergeCell ref="B688:C688"/>
    <mergeCell ref="B689:C689"/>
    <mergeCell ref="B690:C690"/>
    <mergeCell ref="B691:C691"/>
    <mergeCell ref="B677:C677"/>
    <mergeCell ref="B678:C678"/>
    <mergeCell ref="B679:C679"/>
    <mergeCell ref="B683:C683"/>
    <mergeCell ref="B684:C684"/>
    <mergeCell ref="B685:C685"/>
    <mergeCell ref="B680:C680"/>
    <mergeCell ref="B681:C681"/>
    <mergeCell ref="B682:C682"/>
    <mergeCell ref="B717:C717"/>
    <mergeCell ref="B718:C718"/>
    <mergeCell ref="B719:C719"/>
    <mergeCell ref="B720:C720"/>
    <mergeCell ref="B722:C722"/>
    <mergeCell ref="B723:C723"/>
    <mergeCell ref="B692:C692"/>
    <mergeCell ref="B693:C693"/>
    <mergeCell ref="B712:D712"/>
    <mergeCell ref="B714:C714"/>
    <mergeCell ref="B715:C715"/>
    <mergeCell ref="B716:C716"/>
    <mergeCell ref="B721:C721"/>
    <mergeCell ref="B745:D745"/>
    <mergeCell ref="B747:C747"/>
    <mergeCell ref="B748:C748"/>
    <mergeCell ref="B749:C749"/>
    <mergeCell ref="B750:C750"/>
    <mergeCell ref="B751:C751"/>
    <mergeCell ref="B724:C724"/>
    <mergeCell ref="B725:C725"/>
    <mergeCell ref="B726:C726"/>
    <mergeCell ref="B727:C727"/>
    <mergeCell ref="B728:C728"/>
    <mergeCell ref="B729:C729"/>
    <mergeCell ref="B761:C761"/>
    <mergeCell ref="B762:C762"/>
    <mergeCell ref="B763:C763"/>
    <mergeCell ref="B765:C765"/>
    <mergeCell ref="B781:D781"/>
    <mergeCell ref="B783:C783"/>
    <mergeCell ref="B752:C752"/>
    <mergeCell ref="B756:C756"/>
    <mergeCell ref="B757:C757"/>
    <mergeCell ref="B758:C758"/>
    <mergeCell ref="B759:C759"/>
    <mergeCell ref="B760:C760"/>
    <mergeCell ref="B764:C764"/>
    <mergeCell ref="B755:C755"/>
    <mergeCell ref="B794:C794"/>
    <mergeCell ref="B795:C795"/>
    <mergeCell ref="B796:C796"/>
    <mergeCell ref="B797:C797"/>
    <mergeCell ref="B798:C798"/>
    <mergeCell ref="B799:C799"/>
    <mergeCell ref="B784:C784"/>
    <mergeCell ref="B785:C785"/>
    <mergeCell ref="B786:C786"/>
    <mergeCell ref="B787:C787"/>
    <mergeCell ref="B788:C788"/>
    <mergeCell ref="B789:C789"/>
    <mergeCell ref="B792:C792"/>
    <mergeCell ref="B793:C793"/>
    <mergeCell ref="B790:C790"/>
    <mergeCell ref="B791:C791"/>
    <mergeCell ref="B822:C822"/>
    <mergeCell ref="B824:C824"/>
    <mergeCell ref="B825:C825"/>
    <mergeCell ref="B827:C827"/>
    <mergeCell ref="B830:C830"/>
    <mergeCell ref="B831:C831"/>
    <mergeCell ref="B800:C800"/>
    <mergeCell ref="B801:C801"/>
    <mergeCell ref="B817:D817"/>
    <mergeCell ref="B819:C819"/>
    <mergeCell ref="B820:C820"/>
    <mergeCell ref="B821:C821"/>
    <mergeCell ref="B823:C823"/>
    <mergeCell ref="B826:C826"/>
    <mergeCell ref="B828:C828"/>
    <mergeCell ref="B829:C829"/>
    <mergeCell ref="B853:D853"/>
    <mergeCell ref="B855:C855"/>
    <mergeCell ref="B856:C856"/>
    <mergeCell ref="B857:C857"/>
    <mergeCell ref="B858:C858"/>
    <mergeCell ref="B860:C860"/>
    <mergeCell ref="B832:C832"/>
    <mergeCell ref="B833:C833"/>
    <mergeCell ref="B834:C834"/>
    <mergeCell ref="B835:C835"/>
    <mergeCell ref="B836:C836"/>
    <mergeCell ref="B837:C837"/>
    <mergeCell ref="B859:C859"/>
    <mergeCell ref="B871:C871"/>
    <mergeCell ref="B872:C872"/>
    <mergeCell ref="B873:C873"/>
    <mergeCell ref="B874:C874"/>
    <mergeCell ref="B890:D890"/>
    <mergeCell ref="B892:C892"/>
    <mergeCell ref="B865:C865"/>
    <mergeCell ref="B866:C866"/>
    <mergeCell ref="B867:C867"/>
    <mergeCell ref="B868:C868"/>
    <mergeCell ref="B869:C869"/>
    <mergeCell ref="B870:C870"/>
    <mergeCell ref="B903:C903"/>
    <mergeCell ref="B904:C904"/>
    <mergeCell ref="B905:C905"/>
    <mergeCell ref="B906:C906"/>
    <mergeCell ref="B907:C907"/>
    <mergeCell ref="B908:C908"/>
    <mergeCell ref="B893:C893"/>
    <mergeCell ref="B894:C894"/>
    <mergeCell ref="B895:C895"/>
    <mergeCell ref="B898:C898"/>
    <mergeCell ref="B899:C899"/>
    <mergeCell ref="B900:C900"/>
    <mergeCell ref="B896:C896"/>
    <mergeCell ref="B897:C897"/>
    <mergeCell ref="B930:C930"/>
    <mergeCell ref="B931:C931"/>
    <mergeCell ref="B935:C935"/>
    <mergeCell ref="B936:C936"/>
    <mergeCell ref="B909:C909"/>
    <mergeCell ref="B910:C910"/>
    <mergeCell ref="B925:D925"/>
    <mergeCell ref="B927:C927"/>
    <mergeCell ref="B928:C928"/>
    <mergeCell ref="B929:C929"/>
    <mergeCell ref="B958:D958"/>
    <mergeCell ref="B960:C960"/>
    <mergeCell ref="B961:C961"/>
    <mergeCell ref="B964:C964"/>
    <mergeCell ref="B965:C965"/>
    <mergeCell ref="B966:C966"/>
    <mergeCell ref="B937:C937"/>
    <mergeCell ref="B938:C938"/>
    <mergeCell ref="B939:C939"/>
    <mergeCell ref="B940:C940"/>
    <mergeCell ref="B941:C941"/>
    <mergeCell ref="B942:C942"/>
    <mergeCell ref="B974:C974"/>
    <mergeCell ref="B975:C975"/>
    <mergeCell ref="B976:C976"/>
    <mergeCell ref="B977:C977"/>
    <mergeCell ref="B995:D995"/>
    <mergeCell ref="B997:C997"/>
    <mergeCell ref="B967:C967"/>
    <mergeCell ref="B968:C968"/>
    <mergeCell ref="B970:C970"/>
    <mergeCell ref="B971:C971"/>
    <mergeCell ref="B972:C972"/>
    <mergeCell ref="B973:C973"/>
    <mergeCell ref="B1014:C1014"/>
    <mergeCell ref="B1015:C1015"/>
    <mergeCell ref="B1008:C1008"/>
    <mergeCell ref="B1009:C1009"/>
    <mergeCell ref="B1010:C1010"/>
    <mergeCell ref="B1011:C1011"/>
    <mergeCell ref="B1012:C1012"/>
    <mergeCell ref="B1013:C1013"/>
    <mergeCell ref="B998:C998"/>
    <mergeCell ref="B999:C999"/>
    <mergeCell ref="B1000:C1000"/>
    <mergeCell ref="B1002:C1002"/>
    <mergeCell ref="B1003:C1003"/>
    <mergeCell ref="B1004:C1004"/>
    <mergeCell ref="B1006:C1006"/>
    <mergeCell ref="B1007:C100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подлужный,энгельса,сосновая</vt:lpstr>
      <vt:lpstr>баринова</vt:lpstr>
      <vt:lpstr>в.котика</vt:lpstr>
      <vt:lpstr>задолье</vt:lpstr>
      <vt:lpstr>западная</vt:lpstr>
      <vt:lpstr>коммунистическая</vt:lpstr>
      <vt:lpstr>пер.,ул.Лихачева</vt:lpstr>
      <vt:lpstr>максимова</vt:lpstr>
      <vt:lpstr>махалова</vt:lpstr>
      <vt:lpstr>маяковского</vt:lpstr>
      <vt:lpstr>мира</vt:lpstr>
      <vt:lpstr>чугунова</vt:lpstr>
      <vt:lpstr>прибрежный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2017-03-20T07:36:06Z</dcterms:modified>
</cp:coreProperties>
</file>